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autoCompressPictures="0"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6BFA6683-A8BE-4D46-BB9E-25259E7D3B55}" xr6:coauthVersionLast="46" xr6:coauthVersionMax="46" xr10:uidLastSave="{00000000-0000-0000-0000-000000000000}"/>
  <bookViews>
    <workbookView xWindow="-120" yWindow="-120" windowWidth="21840" windowHeight="13020" tabRatio="628" firstSheet="1" activeTab="3" xr2:uid="{00000000-000D-0000-FFFF-FFFF00000000}"/>
  </bookViews>
  <sheets>
    <sheet name="Planilha1" sheetId="2" state="hidden" r:id="rId1"/>
    <sheet name="PLANILHA PRINCIPAL" sheetId="3" r:id="rId2"/>
    <sheet name="fundação" sheetId="8" state="hidden" r:id="rId3"/>
    <sheet name="CRONOGRAMA" sheetId="4" r:id="rId4"/>
    <sheet name="1-COMP. CX. ELET" sheetId="6" state="hidden" r:id="rId5"/>
  </sheet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J16" i="3" l="1"/>
  <c r="K16" i="3" s="1"/>
  <c r="J17" i="3"/>
  <c r="K17" i="3" s="1"/>
  <c r="J19" i="3"/>
  <c r="B2" i="8"/>
  <c r="C2" i="8"/>
  <c r="G19" i="3"/>
  <c r="K19" i="3"/>
  <c r="J20" i="3"/>
  <c r="B8" i="8"/>
  <c r="A8" i="8"/>
  <c r="C8" i="8"/>
  <c r="G20" i="3"/>
  <c r="K20" i="3"/>
  <c r="K18" i="3"/>
  <c r="C12" i="4"/>
  <c r="E12" i="4" s="1"/>
  <c r="G12" i="4"/>
  <c r="J22" i="3"/>
  <c r="K22" i="3"/>
  <c r="J23" i="3"/>
  <c r="K23" i="3" s="1"/>
  <c r="J24" i="3"/>
  <c r="K24" i="3"/>
  <c r="J26" i="3"/>
  <c r="K26" i="3"/>
  <c r="K25" i="3" s="1"/>
  <c r="C14" i="4" s="1"/>
  <c r="J28" i="3"/>
  <c r="K28" i="3"/>
  <c r="J29" i="3"/>
  <c r="K29" i="3"/>
  <c r="K27" i="3"/>
  <c r="C15" i="4"/>
  <c r="G15" i="4"/>
  <c r="J31" i="3"/>
  <c r="K31" i="3"/>
  <c r="J32" i="3"/>
  <c r="G32" i="3"/>
  <c r="K32" i="3"/>
  <c r="J33" i="3"/>
  <c r="K33" i="3" s="1"/>
  <c r="J34" i="3"/>
  <c r="K34" i="3" s="1"/>
  <c r="G34" i="3"/>
  <c r="J35" i="3"/>
  <c r="G35" i="3"/>
  <c r="K35" i="3"/>
  <c r="J38" i="3"/>
  <c r="K38" i="3"/>
  <c r="K37" i="3"/>
  <c r="C17" i="4"/>
  <c r="E17" i="4" s="1"/>
  <c r="G17" i="4"/>
  <c r="J40" i="3"/>
  <c r="K40" i="3"/>
  <c r="K39" i="3"/>
  <c r="C18" i="4"/>
  <c r="E18" i="4" s="1"/>
  <c r="G18" i="4"/>
  <c r="J42" i="3"/>
  <c r="K42" i="3"/>
  <c r="K41" i="3"/>
  <c r="C19" i="4"/>
  <c r="G19" i="4" s="1"/>
  <c r="J44" i="3"/>
  <c r="K44" i="3"/>
  <c r="K43" i="3" s="1"/>
  <c r="C20" i="4" s="1"/>
  <c r="J46" i="3"/>
  <c r="K46" i="3"/>
  <c r="J47" i="3"/>
  <c r="K47" i="3"/>
  <c r="J48" i="3"/>
  <c r="K48" i="3"/>
  <c r="J49" i="3"/>
  <c r="K49" i="3"/>
  <c r="J50" i="3"/>
  <c r="K50" i="3"/>
  <c r="J51" i="3"/>
  <c r="K51" i="3"/>
  <c r="J52" i="3"/>
  <c r="K52" i="3"/>
  <c r="J53" i="3"/>
  <c r="K53" i="3"/>
  <c r="J54" i="3"/>
  <c r="K54" i="3"/>
  <c r="J55" i="3"/>
  <c r="K55" i="3" s="1"/>
  <c r="J56" i="3"/>
  <c r="K56" i="3" s="1"/>
  <c r="J57" i="3"/>
  <c r="K57" i="3" s="1"/>
  <c r="J58" i="3"/>
  <c r="K58" i="3"/>
  <c r="J59" i="3"/>
  <c r="K59" i="3"/>
  <c r="J60" i="3"/>
  <c r="K60" i="3"/>
  <c r="J61" i="3"/>
  <c r="K61" i="3"/>
  <c r="J62" i="3"/>
  <c r="K62" i="3"/>
  <c r="J63" i="3"/>
  <c r="K63" i="3"/>
  <c r="J64" i="3"/>
  <c r="K64" i="3"/>
  <c r="J65" i="3"/>
  <c r="K65" i="3"/>
  <c r="F14" i="6"/>
  <c r="F7" i="6"/>
  <c r="E15" i="6" s="1"/>
  <c r="F15" i="6" s="1"/>
  <c r="F8" i="6"/>
  <c r="E16" i="6" s="1"/>
  <c r="F16" i="6" s="1"/>
  <c r="F9" i="6"/>
  <c r="E17" i="6"/>
  <c r="F17" i="6"/>
  <c r="F22" i="6"/>
  <c r="E24" i="6"/>
  <c r="F24" i="6"/>
  <c r="D25" i="6"/>
  <c r="E25" i="6"/>
  <c r="F25" i="6"/>
  <c r="F30" i="6"/>
  <c r="D33" i="6"/>
  <c r="E33" i="6"/>
  <c r="F33" i="6"/>
  <c r="J69" i="3"/>
  <c r="K69" i="3"/>
  <c r="J70" i="3"/>
  <c r="K70" i="3"/>
  <c r="J71" i="3"/>
  <c r="K71" i="3"/>
  <c r="J72" i="3"/>
  <c r="K72" i="3"/>
  <c r="J73" i="3"/>
  <c r="K73" i="3"/>
  <c r="J74" i="3"/>
  <c r="K74" i="3"/>
  <c r="J75" i="3"/>
  <c r="K75" i="3" s="1"/>
  <c r="J76" i="3"/>
  <c r="K76" i="3" s="1"/>
  <c r="J77" i="3"/>
  <c r="K77" i="3" s="1"/>
  <c r="J78" i="3"/>
  <c r="K78" i="3"/>
  <c r="J79" i="3"/>
  <c r="K79" i="3"/>
  <c r="J80" i="3"/>
  <c r="K80" i="3"/>
  <c r="J81" i="3"/>
  <c r="K81" i="3"/>
  <c r="J82" i="3"/>
  <c r="K82" i="3"/>
  <c r="J83" i="3"/>
  <c r="K83" i="3"/>
  <c r="J84" i="3"/>
  <c r="K84" i="3"/>
  <c r="J85" i="3"/>
  <c r="K85" i="3"/>
  <c r="J86" i="3"/>
  <c r="K86" i="3"/>
  <c r="J87" i="3"/>
  <c r="K87" i="3" s="1"/>
  <c r="J88" i="3"/>
  <c r="K88" i="3" s="1"/>
  <c r="J89" i="3"/>
  <c r="K89" i="3" s="1"/>
  <c r="J90" i="3"/>
  <c r="K90" i="3"/>
  <c r="J91" i="3"/>
  <c r="K91" i="3"/>
  <c r="J92" i="3"/>
  <c r="K92" i="3"/>
  <c r="F38" i="6"/>
  <c r="E39" i="6"/>
  <c r="F39" i="6"/>
  <c r="E40" i="6"/>
  <c r="F40" i="6"/>
  <c r="F41" i="6"/>
  <c r="H93" i="3"/>
  <c r="J93" i="3"/>
  <c r="K93" i="3"/>
  <c r="J94" i="3"/>
  <c r="K94" i="3"/>
  <c r="F45" i="6"/>
  <c r="E46" i="6"/>
  <c r="F46" i="6" s="1"/>
  <c r="E47" i="6"/>
  <c r="F47" i="6" s="1"/>
  <c r="J97" i="3"/>
  <c r="K97" i="3"/>
  <c r="K96" i="3" s="1"/>
  <c r="C22" i="4" s="1"/>
  <c r="J98" i="3"/>
  <c r="K98" i="3"/>
  <c r="J99" i="3"/>
  <c r="K99" i="3"/>
  <c r="J100" i="3"/>
  <c r="K100" i="3"/>
  <c r="J101" i="3"/>
  <c r="K101" i="3"/>
  <c r="J102" i="3"/>
  <c r="K102" i="3"/>
  <c r="J103" i="3"/>
  <c r="K103" i="3" s="1"/>
  <c r="J104" i="3"/>
  <c r="K104" i="3"/>
  <c r="J105" i="3"/>
  <c r="K105" i="3"/>
  <c r="J106" i="3"/>
  <c r="K106" i="3"/>
  <c r="J107" i="3"/>
  <c r="K107" i="3"/>
  <c r="J108" i="3"/>
  <c r="K108" i="3"/>
  <c r="J109" i="3"/>
  <c r="K109" i="3"/>
  <c r="J110" i="3"/>
  <c r="K110" i="3"/>
  <c r="J111" i="3"/>
  <c r="K111" i="3"/>
  <c r="J112" i="3"/>
  <c r="K112" i="3"/>
  <c r="J113" i="3"/>
  <c r="K113" i="3"/>
  <c r="J114" i="3"/>
  <c r="K114" i="3"/>
  <c r="J115" i="3"/>
  <c r="K115" i="3" s="1"/>
  <c r="J116" i="3"/>
  <c r="K116" i="3"/>
  <c r="J117" i="3"/>
  <c r="K117" i="3"/>
  <c r="J118" i="3"/>
  <c r="K118" i="3"/>
  <c r="J119" i="3"/>
  <c r="K119" i="3"/>
  <c r="J120" i="3"/>
  <c r="K120" i="3"/>
  <c r="J121" i="3"/>
  <c r="K121" i="3"/>
  <c r="J122" i="3"/>
  <c r="K122" i="3"/>
  <c r="J123" i="3"/>
  <c r="K123" i="3"/>
  <c r="J124" i="3"/>
  <c r="K124" i="3"/>
  <c r="J125" i="3"/>
  <c r="K125" i="3"/>
  <c r="J126" i="3"/>
  <c r="K126" i="3"/>
  <c r="J127" i="3"/>
  <c r="K127" i="3" s="1"/>
  <c r="J128" i="3"/>
  <c r="K128" i="3"/>
  <c r="J129" i="3"/>
  <c r="K129" i="3"/>
  <c r="J130" i="3"/>
  <c r="K130" i="3"/>
  <c r="J131" i="3"/>
  <c r="K131" i="3"/>
  <c r="J132" i="3"/>
  <c r="K132" i="3"/>
  <c r="J133" i="3"/>
  <c r="K133" i="3"/>
  <c r="J134" i="3"/>
  <c r="K134" i="3"/>
  <c r="J135" i="3"/>
  <c r="K135" i="3"/>
  <c r="J136" i="3"/>
  <c r="K136" i="3"/>
  <c r="J137" i="3"/>
  <c r="K137" i="3"/>
  <c r="J138" i="3"/>
  <c r="K138" i="3"/>
  <c r="J139" i="3"/>
  <c r="K139" i="3" s="1"/>
  <c r="J140" i="3"/>
  <c r="K140" i="3"/>
  <c r="J141" i="3"/>
  <c r="K141" i="3"/>
  <c r="J142" i="3"/>
  <c r="K142" i="3"/>
  <c r="J143" i="3"/>
  <c r="K143" i="3"/>
  <c r="J144" i="3"/>
  <c r="K144" i="3"/>
  <c r="J145" i="3"/>
  <c r="K145" i="3"/>
  <c r="J146" i="3"/>
  <c r="K146" i="3"/>
  <c r="J147" i="3"/>
  <c r="K147" i="3"/>
  <c r="J148" i="3"/>
  <c r="K148" i="3"/>
  <c r="J149" i="3"/>
  <c r="K149" i="3"/>
  <c r="J150" i="3"/>
  <c r="K150" i="3"/>
  <c r="J151" i="3"/>
  <c r="K151" i="3" s="1"/>
  <c r="J152" i="3"/>
  <c r="K152" i="3"/>
  <c r="J153" i="3"/>
  <c r="K153" i="3"/>
  <c r="J154" i="3"/>
  <c r="K154" i="3"/>
  <c r="J155" i="3"/>
  <c r="K155" i="3"/>
  <c r="J157" i="3"/>
  <c r="K157" i="3"/>
  <c r="J158" i="3"/>
  <c r="K158" i="3"/>
  <c r="K156" i="3"/>
  <c r="C23" i="4"/>
  <c r="G23" i="4"/>
  <c r="J160" i="3"/>
  <c r="K160" i="3"/>
  <c r="J161" i="3"/>
  <c r="K161" i="3"/>
  <c r="K159" i="3"/>
  <c r="C24" i="4" s="1"/>
  <c r="J163" i="3"/>
  <c r="K163" i="3" s="1"/>
  <c r="K162" i="3" s="1"/>
  <c r="C25" i="4" s="1"/>
  <c r="J165" i="3"/>
  <c r="G165" i="3"/>
  <c r="K165" i="3"/>
  <c r="K164" i="3"/>
  <c r="C26" i="4"/>
  <c r="E26" i="4" s="1"/>
  <c r="G26" i="4"/>
  <c r="J167" i="3"/>
  <c r="K167" i="3"/>
  <c r="K166" i="3"/>
  <c r="C27" i="4"/>
  <c r="E27" i="4" s="1"/>
  <c r="G27" i="4"/>
  <c r="J169" i="3"/>
  <c r="K169" i="3"/>
  <c r="J170" i="3"/>
  <c r="K170" i="3"/>
  <c r="J171" i="3"/>
  <c r="K171" i="3"/>
  <c r="J172" i="3"/>
  <c r="K172" i="3" s="1"/>
  <c r="J174" i="3"/>
  <c r="K174" i="3"/>
  <c r="J175" i="3"/>
  <c r="G175" i="3"/>
  <c r="K175" i="3"/>
  <c r="K173" i="3"/>
  <c r="C29" i="4"/>
  <c r="G29" i="4"/>
  <c r="J177" i="3"/>
  <c r="G177" i="3"/>
  <c r="K177" i="3"/>
  <c r="K176" i="3"/>
  <c r="C30" i="4"/>
  <c r="E30" i="4" s="1"/>
  <c r="G30" i="4"/>
  <c r="J179" i="3"/>
  <c r="K179" i="3"/>
  <c r="J180" i="3"/>
  <c r="K180" i="3"/>
  <c r="J181" i="3"/>
  <c r="K181" i="3" s="1"/>
  <c r="J182" i="3"/>
  <c r="K182" i="3"/>
  <c r="J183" i="3"/>
  <c r="K183" i="3"/>
  <c r="J184" i="3"/>
  <c r="K184" i="3"/>
  <c r="J185" i="3"/>
  <c r="K185" i="3"/>
  <c r="J186" i="3"/>
  <c r="K186" i="3"/>
  <c r="J187" i="3"/>
  <c r="K187" i="3"/>
  <c r="J188" i="3"/>
  <c r="K188" i="3"/>
  <c r="J189" i="3"/>
  <c r="K189" i="3"/>
  <c r="J190" i="3"/>
  <c r="K190" i="3"/>
  <c r="J192" i="3"/>
  <c r="K192" i="3" s="1"/>
  <c r="K191" i="3" s="1"/>
  <c r="C32" i="4" s="1"/>
  <c r="G192" i="3"/>
  <c r="J193" i="3"/>
  <c r="K193" i="3"/>
  <c r="A15" i="8"/>
  <c r="C15" i="8"/>
  <c r="B16" i="8" s="1"/>
  <c r="K15" i="8"/>
  <c r="A11" i="8"/>
  <c r="C11" i="8"/>
  <c r="B12" i="8" s="1"/>
  <c r="K11" i="8"/>
  <c r="F5" i="8"/>
  <c r="G5" i="8"/>
  <c r="H5" i="8"/>
  <c r="A5" i="8"/>
  <c r="B5" i="8"/>
  <c r="C5" i="8"/>
  <c r="K5" i="8"/>
  <c r="G2" i="8"/>
  <c r="H2" i="8"/>
  <c r="K2" i="8"/>
  <c r="G8" i="8"/>
  <c r="H8" i="8" s="1"/>
  <c r="K8" i="8" s="1"/>
  <c r="A16" i="8"/>
  <c r="A12" i="8"/>
  <c r="B32" i="4"/>
  <c r="J160" i="2"/>
  <c r="K160" i="2"/>
  <c r="J161" i="2"/>
  <c r="K161" i="2"/>
  <c r="K159" i="2"/>
  <c r="J165" i="2"/>
  <c r="K165" i="2"/>
  <c r="K164" i="2"/>
  <c r="J167" i="2"/>
  <c r="K167" i="2"/>
  <c r="K166" i="2"/>
  <c r="J169" i="2"/>
  <c r="K169" i="2" s="1"/>
  <c r="K168" i="2" s="1"/>
  <c r="J170" i="2"/>
  <c r="K170" i="2"/>
  <c r="J171" i="2"/>
  <c r="K171" i="2"/>
  <c r="J172" i="2"/>
  <c r="K172" i="2"/>
  <c r="J163" i="2"/>
  <c r="K163" i="2"/>
  <c r="J153" i="2"/>
  <c r="K153" i="2"/>
  <c r="J154" i="2"/>
  <c r="K154" i="2"/>
  <c r="J155" i="2"/>
  <c r="J157" i="2"/>
  <c r="K157" i="2"/>
  <c r="J158" i="2"/>
  <c r="K158" i="2"/>
  <c r="K156" i="2" s="1"/>
  <c r="J54" i="2"/>
  <c r="K54" i="2"/>
  <c r="J152" i="2"/>
  <c r="K152" i="2"/>
  <c r="J151" i="2"/>
  <c r="K151" i="2" s="1"/>
  <c r="J150" i="2"/>
  <c r="K150" i="2"/>
  <c r="J149" i="2"/>
  <c r="K149" i="2"/>
  <c r="J148" i="2"/>
  <c r="K148" i="2"/>
  <c r="J147" i="2"/>
  <c r="K147" i="2"/>
  <c r="J146" i="2"/>
  <c r="K146" i="2"/>
  <c r="J145" i="2"/>
  <c r="K145" i="2"/>
  <c r="J144" i="2"/>
  <c r="K144" i="2"/>
  <c r="J143" i="2"/>
  <c r="J142" i="2"/>
  <c r="K142" i="2"/>
  <c r="J141" i="2"/>
  <c r="K141" i="2"/>
  <c r="J140" i="2"/>
  <c r="K140" i="2"/>
  <c r="J139" i="2"/>
  <c r="K139" i="2"/>
  <c r="J138" i="2"/>
  <c r="K138" i="2" s="1"/>
  <c r="J137" i="2"/>
  <c r="K137" i="2" s="1"/>
  <c r="J136" i="2"/>
  <c r="K136" i="2" s="1"/>
  <c r="J135" i="2"/>
  <c r="K135" i="2"/>
  <c r="J134" i="2"/>
  <c r="K134" i="2"/>
  <c r="J133" i="2"/>
  <c r="K133" i="2"/>
  <c r="J132" i="2"/>
  <c r="K132" i="2" s="1"/>
  <c r="J131" i="2"/>
  <c r="K131" i="2"/>
  <c r="J130" i="2"/>
  <c r="K130" i="2"/>
  <c r="J129" i="2"/>
  <c r="K129" i="2"/>
  <c r="J128" i="2"/>
  <c r="K128" i="2"/>
  <c r="J127" i="2"/>
  <c r="K127" i="2"/>
  <c r="J126" i="2"/>
  <c r="K126" i="2" s="1"/>
  <c r="J125" i="2"/>
  <c r="K125" i="2" s="1"/>
  <c r="J124" i="2"/>
  <c r="K124" i="2" s="1"/>
  <c r="J123" i="2"/>
  <c r="K123" i="2"/>
  <c r="J122" i="2"/>
  <c r="K122" i="2"/>
  <c r="J121" i="2"/>
  <c r="K121" i="2"/>
  <c r="J120" i="2"/>
  <c r="K120" i="2"/>
  <c r="J119" i="2"/>
  <c r="K119" i="2"/>
  <c r="J118" i="2"/>
  <c r="K118" i="2"/>
  <c r="J117" i="2"/>
  <c r="K117" i="2"/>
  <c r="J116" i="2"/>
  <c r="K116" i="2"/>
  <c r="J115" i="2"/>
  <c r="K115" i="2"/>
  <c r="J114" i="2"/>
  <c r="K114" i="2" s="1"/>
  <c r="J113" i="2"/>
  <c r="K113" i="2" s="1"/>
  <c r="J112" i="2"/>
  <c r="K112" i="2" s="1"/>
  <c r="J111" i="2"/>
  <c r="K111" i="2"/>
  <c r="J110" i="2"/>
  <c r="K110" i="2"/>
  <c r="J109" i="2"/>
  <c r="K109" i="2"/>
  <c r="J108" i="2"/>
  <c r="K108" i="2"/>
  <c r="J107" i="2"/>
  <c r="K107" i="2"/>
  <c r="J106" i="2"/>
  <c r="K106" i="2"/>
  <c r="J105" i="2"/>
  <c r="K105" i="2"/>
  <c r="J104" i="2"/>
  <c r="K104" i="2"/>
  <c r="J103" i="2"/>
  <c r="K103" i="2"/>
  <c r="J102" i="2"/>
  <c r="K102" i="2" s="1"/>
  <c r="J101" i="2"/>
  <c r="K101" i="2" s="1"/>
  <c r="J100" i="2"/>
  <c r="K100" i="2" s="1"/>
  <c r="J99" i="2"/>
  <c r="K99" i="2"/>
  <c r="J98" i="2"/>
  <c r="K98" i="2"/>
  <c r="J97" i="2"/>
  <c r="K97" i="2"/>
  <c r="J96" i="2"/>
  <c r="K96" i="2"/>
  <c r="J94" i="2"/>
  <c r="K94" i="2"/>
  <c r="J93" i="2"/>
  <c r="K93" i="2"/>
  <c r="J92" i="2"/>
  <c r="K92" i="2"/>
  <c r="J91" i="2"/>
  <c r="K91" i="2"/>
  <c r="J90" i="2"/>
  <c r="K90" i="2"/>
  <c r="J89" i="2"/>
  <c r="K89" i="2" s="1"/>
  <c r="J88" i="2"/>
  <c r="K88" i="2" s="1"/>
  <c r="J87" i="2"/>
  <c r="K87" i="2" s="1"/>
  <c r="J86" i="2"/>
  <c r="K86" i="2"/>
  <c r="J85" i="2"/>
  <c r="K85" i="2"/>
  <c r="J84" i="2"/>
  <c r="K84" i="2"/>
  <c r="J83" i="2"/>
  <c r="K83" i="2"/>
  <c r="J82" i="2"/>
  <c r="K82" i="2"/>
  <c r="J81" i="2"/>
  <c r="K81" i="2"/>
  <c r="J80" i="2"/>
  <c r="K80" i="2"/>
  <c r="J79" i="2"/>
  <c r="K79" i="2"/>
  <c r="J78" i="2"/>
  <c r="K78" i="2"/>
  <c r="J77" i="2"/>
  <c r="K77" i="2" s="1"/>
  <c r="J76" i="2"/>
  <c r="K76" i="2" s="1"/>
  <c r="J75" i="2"/>
  <c r="K75" i="2" s="1"/>
  <c r="J74" i="2"/>
  <c r="K74" i="2"/>
  <c r="J73" i="2"/>
  <c r="K73" i="2"/>
  <c r="J72" i="2"/>
  <c r="K72" i="2"/>
  <c r="J71" i="2"/>
  <c r="K71" i="2"/>
  <c r="J70" i="2"/>
  <c r="K70" i="2"/>
  <c r="J69" i="2"/>
  <c r="K69" i="2"/>
  <c r="J68" i="2"/>
  <c r="K68" i="2"/>
  <c r="J67" i="2"/>
  <c r="K67" i="2"/>
  <c r="J66" i="2"/>
  <c r="K66" i="2"/>
  <c r="J65" i="2"/>
  <c r="K65" i="2" s="1"/>
  <c r="J64" i="2"/>
  <c r="K64" i="2" s="1"/>
  <c r="J63" i="2"/>
  <c r="K63" i="2" s="1"/>
  <c r="J62" i="2"/>
  <c r="K62" i="2"/>
  <c r="J61" i="2"/>
  <c r="K61" i="2"/>
  <c r="J60" i="2"/>
  <c r="K60" i="2"/>
  <c r="J59" i="2"/>
  <c r="K59" i="2"/>
  <c r="J58" i="2"/>
  <c r="K58" i="2"/>
  <c r="J57" i="2"/>
  <c r="K57" i="2"/>
  <c r="J56" i="2"/>
  <c r="K56" i="2"/>
  <c r="J55" i="2"/>
  <c r="K55" i="2"/>
  <c r="J53" i="2"/>
  <c r="K53" i="2"/>
  <c r="J52" i="2"/>
  <c r="K52" i="2" s="1"/>
  <c r="J51" i="2"/>
  <c r="K51" i="2" s="1"/>
  <c r="J50" i="2"/>
  <c r="K50" i="2" s="1"/>
  <c r="J49" i="2"/>
  <c r="K49" i="2"/>
  <c r="J48" i="2"/>
  <c r="K48" i="2"/>
  <c r="J47" i="2"/>
  <c r="K47" i="2"/>
  <c r="J46" i="2"/>
  <c r="K46" i="2"/>
  <c r="J44" i="2"/>
  <c r="K44" i="2"/>
  <c r="K43" i="2"/>
  <c r="J42" i="2"/>
  <c r="K42" i="2"/>
  <c r="K41" i="2"/>
  <c r="J40" i="2"/>
  <c r="K40" i="2"/>
  <c r="K39" i="2"/>
  <c r="J38" i="2"/>
  <c r="K38" i="2" s="1"/>
  <c r="K37" i="2" s="1"/>
  <c r="J35" i="2"/>
  <c r="K35" i="2" s="1"/>
  <c r="J33" i="2"/>
  <c r="K33" i="2" s="1"/>
  <c r="J34" i="2"/>
  <c r="K34" i="2"/>
  <c r="J32" i="2"/>
  <c r="K32" i="2"/>
  <c r="J31" i="2"/>
  <c r="J30" i="2"/>
  <c r="K30" i="2"/>
  <c r="J28" i="2"/>
  <c r="K28" i="2"/>
  <c r="J27" i="2"/>
  <c r="K27" i="2"/>
  <c r="K26" i="2" s="1"/>
  <c r="J25" i="2"/>
  <c r="K25" i="2"/>
  <c r="K24" i="2"/>
  <c r="J23" i="2"/>
  <c r="K23" i="2"/>
  <c r="J22" i="2"/>
  <c r="K22" i="2"/>
  <c r="J21" i="2"/>
  <c r="K21" i="2" s="1"/>
  <c r="J20" i="2"/>
  <c r="K20" i="2" s="1"/>
  <c r="K19" i="2" s="1"/>
  <c r="J18" i="2"/>
  <c r="K18" i="2" s="1"/>
  <c r="J17" i="2"/>
  <c r="K17" i="2"/>
  <c r="J16" i="2"/>
  <c r="K16" i="2"/>
  <c r="J15" i="2"/>
  <c r="K15" i="2"/>
  <c r="K14" i="2" s="1"/>
  <c r="J13" i="2"/>
  <c r="K13" i="2"/>
  <c r="J12" i="2"/>
  <c r="K12" i="2"/>
  <c r="K11" i="2" s="1"/>
  <c r="K143" i="2"/>
  <c r="K155" i="2"/>
  <c r="G31" i="2"/>
  <c r="K31" i="2" s="1"/>
  <c r="E29" i="4"/>
  <c r="E23" i="4"/>
  <c r="K162" i="2"/>
  <c r="E15" i="4"/>
  <c r="F48" i="6" l="1"/>
  <c r="H95" i="3" s="1"/>
  <c r="J95" i="3" s="1"/>
  <c r="K95" i="3" s="1"/>
  <c r="K21" i="3"/>
  <c r="C13" i="4" s="1"/>
  <c r="K95" i="2"/>
  <c r="K29" i="2"/>
  <c r="K178" i="3"/>
  <c r="C31" i="4" s="1"/>
  <c r="G24" i="4"/>
  <c r="E24" i="4"/>
  <c r="F18" i="6"/>
  <c r="H66" i="3" s="1"/>
  <c r="J66" i="3" s="1"/>
  <c r="K66" i="3" s="1"/>
  <c r="G32" i="4"/>
  <c r="E32" i="4"/>
  <c r="K30" i="3"/>
  <c r="C16" i="4" s="1"/>
  <c r="E22" i="4"/>
  <c r="G22" i="4"/>
  <c r="E14" i="4"/>
  <c r="G14" i="4"/>
  <c r="K168" i="3"/>
  <c r="C28" i="4" s="1"/>
  <c r="K45" i="3"/>
  <c r="C21" i="4" s="1"/>
  <c r="G20" i="4"/>
  <c r="E20" i="4"/>
  <c r="E25" i="4"/>
  <c r="G25" i="4"/>
  <c r="K45" i="2"/>
  <c r="K10" i="2" s="1"/>
  <c r="K15" i="3"/>
  <c r="E32" i="6"/>
  <c r="F32" i="6" s="1"/>
  <c r="E23" i="6"/>
  <c r="F23" i="6" s="1"/>
  <c r="F26" i="6" s="1"/>
  <c r="H67" i="3" s="1"/>
  <c r="J67" i="3" s="1"/>
  <c r="K67" i="3" s="1"/>
  <c r="E19" i="4"/>
  <c r="E31" i="6"/>
  <c r="F31" i="6" s="1"/>
  <c r="F34" i="6" s="1"/>
  <c r="H68" i="3" s="1"/>
  <c r="J68" i="3" s="1"/>
  <c r="K68" i="3" s="1"/>
  <c r="E21" i="4" l="1"/>
  <c r="G21" i="4"/>
  <c r="G16" i="4"/>
  <c r="E16" i="4"/>
  <c r="E31" i="4"/>
  <c r="G31" i="4"/>
  <c r="K14" i="3"/>
  <c r="C11" i="4"/>
  <c r="G13" i="4"/>
  <c r="E13" i="4"/>
  <c r="E28" i="4"/>
  <c r="G28" i="4"/>
  <c r="E11" i="4" l="1"/>
  <c r="E33" i="4" s="1"/>
  <c r="C33" i="4"/>
  <c r="G11" i="4"/>
  <c r="G33" i="4" s="1"/>
  <c r="F33" i="4" s="1"/>
  <c r="D33" i="4" l="1"/>
</calcChain>
</file>

<file path=xl/sharedStrings.xml><?xml version="1.0" encoding="utf-8"?>
<sst xmlns="http://schemas.openxmlformats.org/spreadsheetml/2006/main" count="2440" uniqueCount="756">
  <si>
    <r>
      <rPr>
        <b/>
        <sz val="6"/>
        <rFont val="Arial"/>
        <family val="2"/>
      </rPr>
      <t>-</t>
    </r>
  </si>
  <si>
    <r>
      <rPr>
        <b/>
        <sz val="5.5"/>
        <rFont val="Arial"/>
        <family val="2"/>
      </rPr>
      <t>Nível 2</t>
    </r>
  </si>
  <si>
    <r>
      <rPr>
        <b/>
        <sz val="6"/>
        <rFont val="Arial"/>
        <family val="2"/>
      </rPr>
      <t>1.1.</t>
    </r>
  </si>
  <si>
    <r>
      <rPr>
        <b/>
        <sz val="6"/>
        <rFont val="Arial"/>
        <family val="2"/>
      </rPr>
      <t>SERVIÇOS PRELIMINARES</t>
    </r>
  </si>
  <si>
    <r>
      <rPr>
        <sz val="5.5"/>
        <rFont val="Arial MT"/>
      </rPr>
      <t>Serviço</t>
    </r>
  </si>
  <si>
    <r>
      <rPr>
        <sz val="6"/>
        <rFont val="Arial MT"/>
      </rPr>
      <t>1.1.0.1.</t>
    </r>
  </si>
  <si>
    <r>
      <rPr>
        <sz val="6"/>
        <rFont val="Arial MT"/>
      </rPr>
      <t>SINAPI</t>
    </r>
  </si>
  <si>
    <r>
      <rPr>
        <sz val="6"/>
        <rFont val="Arial MT"/>
      </rPr>
      <t xml:space="preserve">FORNECIMENTO E INSTALAÇÃO DE PLACA DE OBRA COM CHAPA
</t>
    </r>
    <r>
      <rPr>
        <sz val="6"/>
        <rFont val="Arial MT"/>
      </rPr>
      <t>GALVANIZADA E ESTRUTURA DE MADEIRA. AF_03/2022_PS</t>
    </r>
  </si>
  <si>
    <r>
      <rPr>
        <sz val="6"/>
        <rFont val="Arial MT"/>
      </rPr>
      <t>m2</t>
    </r>
  </si>
  <si>
    <r>
      <rPr>
        <sz val="6"/>
        <rFont val="Arial MT"/>
      </rPr>
      <t>BDI 1</t>
    </r>
  </si>
  <si>
    <r>
      <rPr>
        <sz val="6"/>
        <rFont val="Arial MT"/>
      </rPr>
      <t>TAPUME COM TELHA METÁLICA. AF_03/2024</t>
    </r>
  </si>
  <si>
    <r>
      <rPr>
        <sz val="6"/>
        <rFont val="Arial MT"/>
      </rPr>
      <t>M2</t>
    </r>
  </si>
  <si>
    <r>
      <rPr>
        <b/>
        <sz val="6"/>
        <rFont val="Arial"/>
        <family val="2"/>
      </rPr>
      <t>1.2.</t>
    </r>
  </si>
  <si>
    <r>
      <rPr>
        <b/>
        <sz val="6"/>
        <rFont val="Arial"/>
        <family val="2"/>
      </rPr>
      <t>FUNDAÇÃO</t>
    </r>
  </si>
  <si>
    <r>
      <rPr>
        <sz val="6"/>
        <rFont val="Arial MT"/>
      </rPr>
      <t>1.2.0.1.</t>
    </r>
  </si>
  <si>
    <r>
      <rPr>
        <sz val="6"/>
        <rFont val="Arial MT"/>
      </rPr>
      <t xml:space="preserve">ESTACA BROCA DE CONCRETO, DIÂMETRO DE 30CM, ESCAVAÇÃO
</t>
    </r>
    <r>
      <rPr>
        <sz val="6"/>
        <rFont val="Arial MT"/>
      </rPr>
      <t>MANUAL COM TRADO CONCHA, COM ARMADURA DE ARRANQUE. AF_05/2020</t>
    </r>
  </si>
  <si>
    <r>
      <rPr>
        <sz val="6"/>
        <rFont val="Arial MT"/>
      </rPr>
      <t>1.2.0.2.</t>
    </r>
  </si>
  <si>
    <r>
      <rPr>
        <sz val="6"/>
        <rFont val="Arial MT"/>
      </rPr>
      <t>ESCAVAÇÃO MANUAL PARA VIGA BALDRAME OU SAPATA CORRIDA (INCLUINDO ESCAVAÇÃO PARA COLOCAÇÃO DE FÔRMAS). AF_01/2024</t>
    </r>
  </si>
  <si>
    <r>
      <rPr>
        <sz val="6"/>
        <rFont val="Arial MT"/>
      </rPr>
      <t>1.2.0.3.</t>
    </r>
  </si>
  <si>
    <r>
      <rPr>
        <sz val="6"/>
        <rFont val="Arial MT"/>
      </rPr>
      <t xml:space="preserve">LASTRO COM MATERIAL GRANULAR, APLICAÇÃO EM BLOCOS DE
</t>
    </r>
    <r>
      <rPr>
        <sz val="6"/>
        <rFont val="Arial MT"/>
      </rPr>
      <t>COROAMENTO, ESPESSURA DE *5 CM*. AF_01/2024</t>
    </r>
  </si>
  <si>
    <r>
      <rPr>
        <sz val="6"/>
        <rFont val="Arial MT"/>
      </rPr>
      <t>1.2.0.4.</t>
    </r>
  </si>
  <si>
    <r>
      <rPr>
        <sz val="6"/>
        <rFont val="Arial MT"/>
      </rPr>
      <t>LASTRO COM MATERIAL GRANULAR, APLICAÇÃO EM BLOCOS DE COROAMENTO, ESPESSURA DE *5 CM*. AF_01/2024</t>
    </r>
  </si>
  <si>
    <r>
      <rPr>
        <sz val="6"/>
        <rFont val="Arial MT"/>
      </rPr>
      <t>ARMAÇÃO DE PILAR OU VIGA DE ESTRUTURA CONVENCIONAL DE CONCRETO ARMADO UTILIZANDO AÇO CA-50 DE 8,0 MM - MONTAGEM. AF_06/2022</t>
    </r>
  </si>
  <si>
    <r>
      <rPr>
        <sz val="6"/>
        <rFont val="Arial MT"/>
      </rPr>
      <t xml:space="preserve">ARMAÇÃO DE PILAR OU VIGA DE ESTRUTURA CONVENCIONAL DE CONCRETO ARMADO UTILIZANDO AÇO CA-60 DE 5,0 MM - MONTAGEM.
</t>
    </r>
    <r>
      <rPr>
        <sz val="6"/>
        <rFont val="Arial MT"/>
      </rPr>
      <t>AF_06/2022</t>
    </r>
  </si>
  <si>
    <r>
      <rPr>
        <sz val="6"/>
        <rFont val="Arial MT"/>
      </rPr>
      <t>CONCRETAGEM DE BLOCO DE COROAMENTO OU VIGA BALDRAME, FCK 30 MPA, COM USO DE BOMBA - LANÇAMENTO, ADENSAMENTO E ACABAMENTO. AF_01/2024</t>
    </r>
  </si>
  <si>
    <r>
      <rPr>
        <sz val="6"/>
        <rFont val="Arial MT"/>
      </rPr>
      <t xml:space="preserve">ESCAVAÇÃO MANUAL PARA VIGA BALDRAME OU SAPATA CORRIDA
</t>
    </r>
    <r>
      <rPr>
        <sz val="6"/>
        <rFont val="Arial MT"/>
      </rPr>
      <t>(INCLUINDO ESCAVAÇÃO PARA COLOCAÇÃO DE FÔRMAS). AF_01/2024</t>
    </r>
  </si>
  <si>
    <r>
      <rPr>
        <sz val="6"/>
        <rFont val="Arial MT"/>
      </rPr>
      <t>FABRICAÇÃO DE FÔRMA PARA PILARES E ESTRUTURAS SIMILARES, EM CHAPA DE MADEIRA COMPENSADA RESINADA, E = 17 MM. AF_09/2020</t>
    </r>
  </si>
  <si>
    <r>
      <rPr>
        <b/>
        <sz val="6"/>
        <rFont val="Arial"/>
        <family val="2"/>
      </rPr>
      <t>SERVIÇOES COMPLEMENTARES</t>
    </r>
  </si>
  <si>
    <r>
      <rPr>
        <sz val="6"/>
        <rFont val="Arial MT"/>
      </rPr>
      <t>LIMPEZA DE SUPERFÍCIE COM JATO DE ALTA PRESSÃO. AF_04/2019</t>
    </r>
  </si>
  <si>
    <r>
      <rPr>
        <sz val="6"/>
        <rFont val="Arial MT"/>
      </rPr>
      <t>PLANTIO DE GRAMA ESMERALDA OU SÃO CARLOS OU CURITIBANA, EM PLACAS. AF_07/2024</t>
    </r>
  </si>
  <si>
    <r>
      <rPr>
        <b/>
        <sz val="6"/>
        <rFont val="Arial"/>
        <family val="2"/>
      </rPr>
      <t>ADMINISTRAÇÃO LOCAL</t>
    </r>
  </si>
  <si>
    <r>
      <rPr>
        <sz val="6"/>
        <rFont val="Arial MT"/>
      </rPr>
      <t xml:space="preserve">ENGENHEIRO CIVIL DE OBRA JUNIOR COM ENCARGOS
</t>
    </r>
    <r>
      <rPr>
        <sz val="6"/>
        <rFont val="Arial MT"/>
      </rPr>
      <t>COMPLEMENTARES</t>
    </r>
  </si>
  <si>
    <r>
      <rPr>
        <sz val="6"/>
        <rFont val="Arial MT"/>
      </rPr>
      <t>ENCARREGADO GERAL COM ENCARGOS COMPLEMENTARES</t>
    </r>
  </si>
  <si>
    <r>
      <rPr>
        <sz val="6.5"/>
        <rFont val="Arial MT"/>
      </rPr>
      <t>Observações:</t>
    </r>
  </si>
  <si>
    <r>
      <rPr>
        <b/>
        <sz val="6.5"/>
        <rFont val="Arial"/>
        <family val="2"/>
      </rPr>
      <t>Foi considerado arredondamento de duas casas decimais para Quantidade; Custo Unitário; BDI; Preço Unitário; Preço Total.</t>
    </r>
  </si>
  <si>
    <t>1.1.0.2.</t>
  </si>
  <si>
    <t>SINAPI</t>
  </si>
  <si>
    <t>M2</t>
  </si>
  <si>
    <t>M</t>
  </si>
  <si>
    <t>M3</t>
  </si>
  <si>
    <t>m</t>
  </si>
  <si>
    <t>m3</t>
  </si>
  <si>
    <t>BLOCO DE COROAMENTO</t>
  </si>
  <si>
    <t>KG</t>
  </si>
  <si>
    <t>FORMAS</t>
  </si>
  <si>
    <t>1.3.1</t>
  </si>
  <si>
    <t>1.4</t>
  </si>
  <si>
    <t>1.3.0.1.</t>
  </si>
  <si>
    <t>1.3.0.2.</t>
  </si>
  <si>
    <t>1.3.0.3.</t>
  </si>
  <si>
    <t>1.3.0.4.</t>
  </si>
  <si>
    <t>1.4.0.1.</t>
  </si>
  <si>
    <t>1.5</t>
  </si>
  <si>
    <t>1.5.0.1.</t>
  </si>
  <si>
    <t>COMPOSIÇÃO</t>
  </si>
  <si>
    <t>1.5.0.2.</t>
  </si>
  <si>
    <t>EXECUÇÃO DE PAVIMENTO DE CONCRETO ARMADO (PCA), FCK = 30 MPA, ESPESSURA DE 15,0 CM. AF_04/2022 (97111)</t>
  </si>
  <si>
    <t>TELHAMENTO COM TELHA METÁLICA TERMOACÚSTICA E = 30 MM, COM ATÉ 2 ÁGUAS, INCLUSO IÇAMENTO. AF_07/2019 (94216)</t>
  </si>
  <si>
    <t>1.6</t>
  </si>
  <si>
    <t>COBERTURA ÁREA COMUM</t>
  </si>
  <si>
    <t>1.6.0.1.</t>
  </si>
  <si>
    <t>PISO CONCRETO INTERNO, EXTERNO E CALÇADA</t>
  </si>
  <si>
    <t>PISO PODOTÁTIL DE ALERTA OU DIRECIONAL, DE CONCRETO, ASSENTADO SOBRE ARGAMASSA. AF_03/2024 (104658)</t>
  </si>
  <si>
    <t>CALHA EM CHAPA DE AÇO GALVANIZADO NÚMERO 24, DESENVOLVIMENTO DE 50 CM, INCLUSO TRANSPORTE VERTICAL. AF_07/2019 (94228)</t>
  </si>
  <si>
    <t>RUFO EXTERNO/INTERNO EM CHAPA DE AÇO GALVANIZADO NÚMERO 26, CORTE DE 33 CM, INCLUSO IÇAMENTO. AF_07/2019 (100327)</t>
  </si>
  <si>
    <t>1.6.0.2.</t>
  </si>
  <si>
    <t>1.6.0.3.</t>
  </si>
  <si>
    <t>1.6.0.4.</t>
  </si>
  <si>
    <t>UNID</t>
  </si>
  <si>
    <t>FABRICAÇÃO E INSTALAÇÃO DE TESOURA INTEIRA EM AÇO, VÃO DE 12 M, PARA TELHA ONDULADA DE FIBROCIMENTO, METÁLICA, PLÁSTICA OU TERMOACÚSTICA, INCLUSO IÇAMENTO, EXCLUSIVE PINTURA. AF_10/2025 (92620)</t>
  </si>
  <si>
    <t>1.6.0.5.</t>
  </si>
  <si>
    <t>TRAMA DE AÇO COMPOSTA POR RIPAS E CAIBROS PARA TELHADOS DE MAIS DE 2 ÁGUAS PARA TELHA CERÂMICA CAPA-CANAL, INCLUSO TRANSPORTE VERTICAL, EXCLUSIVE PINTURA. AF_10/2025 (92578)</t>
  </si>
  <si>
    <t>VIGA METÁLICA EM PERFIL LAMINADO OU SOLDADO EM AÇO ESTRUTURAL, COM CONEXÕES SOLDADAS, INCLUSOS MÃO DE OBRA, TRANSPORTE E IÇAMENTO UTILIZANDO GUINDASTE - FORNECIMENTO E INSTALAÇÃO. AF_01/2020_PA (100764)</t>
  </si>
  <si>
    <t>1.7</t>
  </si>
  <si>
    <t>PRODUTO</t>
  </si>
  <si>
    <t>1.7.1</t>
  </si>
  <si>
    <t>1.7.1.1.</t>
  </si>
  <si>
    <t>MÓDULOS COM 3 SALAS</t>
  </si>
  <si>
    <t>unid</t>
  </si>
  <si>
    <t>MÓDULOS COM 2 SALAS</t>
  </si>
  <si>
    <t>Modulo CTT Térmico habitável móvel, obedecendo às seguintes especificações: estrutura fabricado em aço galvanizado,cobertura e paredes de painel isotérmico (aço/aço) interior em PIR, com piso em madeira plastica (pvc de alto tréfego), medidas externas de 12,00 x 3,00 x 3,00 metros (c x l x a) contendo 2 (duas) portas de correr de duas folhas em vidro temperado de 10,00mm com medidas internas de 1,62 x 2,10 (l x a) metros e 2 (duas) portas de abrir de madeira com 0,80 x 2,10 metros (l x a) com maçaneta, fechadura e chave, contem instalação elétrica com 34 (trinta e quatro) pontos de iluminação, 36 (trinta e seis) tomadas duplas de 10 AMP, 6 (SEIS) tomadas duplas de 20 AMP 220V e 6 (seis) tomadas duplas de 20 AMP. Contem 4 (quatro) aparelhos de Ar Condicionado Split Hi Wall Inverter Hisense Eco Plus 12000 Btus Frio 220v R-32 SEM WI-FI.  INSTALAÇÕES DE REDE DE LÓGICA COMPLETA.</t>
  </si>
  <si>
    <t>Modulo CTT Térmico habitável móvel, obedecendo às seguintes especificações: estrutura fabricado em aço galvanizado,cobertura e paredes de painel isotérmico (aço/aço) interior em PIR, com piso em madeira plastica (pvc de alto tréfego), medidas externas de 12,00 x 3,00 x 3,00 metros (c x l x a) contendo 3 (três) portas de correr de duas folhas em vidro temperado de 10,00mm com medidas internas de 1,62 x 2,10 (l x a) metros e 3 (três) portas de abrir de madeira com 0,80 x 2,10 metros (l x a) com maçaneta, fechadura e chave, contem instalação elétrica com 36 (trinta e seis) pontos de iluminação, 54 (cinquenta e quatro) tomadas duplas de 10 AMP, 6 (SEIS) tomadas duplas de 20 AMP 220V e 6 (seis) tomadas duplas de 20 AMP. Contem 6 (seis) aparelhos de Ar Condicionado Split Hi Wall Inverter Hisense Eco Plus 12000 Btus Frio 220v R-32 SEM WI-FI.  INSTALAÇÕES DE REDE DE LÓGICA COMPLETA</t>
  </si>
  <si>
    <t>Modulo CTT Térmico habitável móvel, obedecendo às seguintes especificações: estrutura fabricado em aço galvanizado,cobertura e paredes de painel isotérmico (aço/aço) interior em PIR, com piso em madeira plastica (pvc de alto tréfego), medidas externas de 6,00 x 3,00 x 3,00 metros (c x l x a) contendo 2 (duas) portas de abertura externa PCD 0,90 x 2,10 (l x a) metros e 5 (cinco) boxes em vidro temperado e adesivado com fechadura para banheiro, contem instalação elétrica com 4 (quatro) pontos de iluminação, 4 (quatro) tomadas duplas de 10 AMP, 2 (duas) tomadas duplas de 20 AMP 220V. WC MASCULINO Contem 1 (uma) cabine PCD, 1 (uma) cabine convencional e 1 (um) mictório. WC FEMININO Contem 1 (uma) cabine PCD, 2 (duas) cabines convencionais.</t>
  </si>
  <si>
    <t>MÓDULO BANHEIROS (masculino e feminino)</t>
  </si>
  <si>
    <t>1.7.2</t>
  </si>
  <si>
    <t>1.7.2.1.</t>
  </si>
  <si>
    <t>1.7.3.1.</t>
  </si>
  <si>
    <t>1.7.3</t>
  </si>
  <si>
    <t>1.7.4</t>
  </si>
  <si>
    <t>1.7.4.1.</t>
  </si>
  <si>
    <t>MÓDULO REUNIÃO</t>
  </si>
  <si>
    <t>Modulo CTT Térmico habitável móvel, obedecendo às seguintes especificações: estrutura fabricado em aço galvanizado,cobertura e paredes de painel isotérmico (aço/aço) interior em PIR, com piso em madeira plastica (pvc de alto tréfego), medidas externas de 12,00 x 3,00 x 3,00 metros (c x l x a) contendo 1 (uma) porta de correr de duas folhas em vidro temperado de 10,00mm com medidas internas de 1,62 x 2,10 (l x a) metros e 1 (uma) porta de abrir de madeira com 0,80 x 2,10 metros (l x a) com maçaneta, fechadura e chave, contem instalação elétrica com 24 (vinte e quatro) pontos de iluminação, 31 (trinta e uma) tomadas duplas de 10 AMP, 2 (duas) tomadas duplas de 20 AMP 220V e 2 (duas) tomadas duplas de 20 AMP piso. Contem 2 (dois) aparelhos de Ar Condicionado Split Hi Wall Inverter Elgin Eco III Wi-Fi 24000 Btus Quente e Frio 220v R-32.  INSTALAÇÕES DE REDE DE LÓGICA COMPLETA.</t>
  </si>
  <si>
    <t>1.6.0.6.</t>
  </si>
  <si>
    <t>MÓDULOS HABITÁVEIS PRÉ FABRICADOS</t>
  </si>
  <si>
    <t>1.8</t>
  </si>
  <si>
    <t>1.8.0.1.</t>
  </si>
  <si>
    <t>1.8.0.2.</t>
  </si>
  <si>
    <t>1.8.0.3.</t>
  </si>
  <si>
    <t>1.8.0.4.</t>
  </si>
  <si>
    <t>1.8.0.5.</t>
  </si>
  <si>
    <t>1.8.0.6.</t>
  </si>
  <si>
    <t>1.8.0.7.</t>
  </si>
  <si>
    <t>ELÉTRICA GERAL (ENTRADA E ÁREA COMUM)</t>
  </si>
  <si>
    <t>Acessórios p/ eletrodutos - Caixa PVC - 4x2"</t>
  </si>
  <si>
    <t>Acessórios p/ eletrodutos - Caixa PVC - 4x4"</t>
  </si>
  <si>
    <t>Aterramento - Conector tipo "U" - 3/4"</t>
  </si>
  <si>
    <t>Aterramento - Haste de aterramento - cobreada - 3/4" x 2,40m</t>
  </si>
  <si>
    <t>Cabo Unipolar (cobre) - Isol. XLPE - 0,6/1kV - Cabo - 10 mm² - Azul claro</t>
  </si>
  <si>
    <t>Cabo Unipolar (cobre) - Isol. XLPE - 0,6/1kV - Cabo - 10 mm² - Branco</t>
  </si>
  <si>
    <t>Cabo Unipolar (cobre) - Isol. XLPE - 0,6/1kV - Cabo - 10 mm² - Preto</t>
  </si>
  <si>
    <t>Cabo Unipolar (cobre) - Isol. XLPE - 0,6/1kV - Cabo - 10 mm² - Verde-amarelo</t>
  </si>
  <si>
    <t>Cabo Unipolar (cobre) - Isol. XLPE - 0,6/1kV - Cabo - 10 mm² - Vermelho</t>
  </si>
  <si>
    <t>Cabo Unipolar (cobre) - Isol. XLPE - 0,6/1kV - Cabo - 25 mm² - Verde-amarelo</t>
  </si>
  <si>
    <t>Cabo Unipolar (cobre) - Isol. XLPE - 0,6/1kV - Cabo - 50 mm² - Azul claro</t>
  </si>
  <si>
    <t>Cabo Unipolar (cobre) - Isol. XLPE - 0,6/1kV - Cabo - 50 mm² - Branco</t>
  </si>
  <si>
    <t>Cabo Unipolar (cobre) - Isol. XLPE - 0,6/1kV - Cabo - 50 mm² - Preto</t>
  </si>
  <si>
    <t>Cabo Unipolar (cobre) - Isol. XLPE - 0,6/1kV - Cabo - 50 mm² - Vermelho</t>
  </si>
  <si>
    <t>Cabo Unipolar (cobre) - Isol.PVC - 450/750V - Cabo - 2.5 mm² - Amarelo</t>
  </si>
  <si>
    <t>Cabo Unipolar (cobre) - Isol.PVC - 450/750V - Cabo - 2.5 mm² - Azul claro</t>
  </si>
  <si>
    <t>Cabo Unipolar (cobre) - Isol.PVC - 450/750V - Cabo - 2.5 mm² - Branco</t>
  </si>
  <si>
    <t>Cabo Unipolar (cobre) - Isol.PVC - 450/750V - Cabo - 2.5 mm² - Preto</t>
  </si>
  <si>
    <t>Cabo Unipolar (cobre) - Isol.PVC - 450/750V - Cabo - 2.5 mm² - Verde-amarelo</t>
  </si>
  <si>
    <t>Cabo Unipolar (cobre) - Isol.PVC - 450/750V - Cabo - 2.5 mm² - Vermelho</t>
  </si>
  <si>
    <t>Caixa de passagem - embutir - Aço pintada (ref Cemar) - Caixa de passagem - 230x230x102 mm</t>
  </si>
  <si>
    <t>Caixa de passagem - embutir - Aço pintada (ref Cemar) - Caixa de passagem - 430x430x152 mm</t>
  </si>
  <si>
    <t>Caixa de passagem - embutir - Aço pintada (ref Lukbox) - Caixa de passagem - 250x250x100 mm</t>
  </si>
  <si>
    <t>Condutores de proteção (SPDA) - Cabo de cobre Nú - 7 fios - 35mm²</t>
  </si>
  <si>
    <t>Dispositivo Elétrico - embutido - Placa 2x4" - Conjunto Tomada de piso hexagonal 2P+T 20A</t>
  </si>
  <si>
    <t>Dispositivo Elétrico - embutido - Placa 2x4" - Módulo Interruptor simples</t>
  </si>
  <si>
    <t>Dispositivo Elétrico - embutido - Placa 2x4" - Módulo Tomada hexagonal 2P+T 20A</t>
  </si>
  <si>
    <t>Dispositivo Elétrico - embutido - Placa 2x4" - Módulo Tomada hexagonal 2P+T 20A VERMELHO</t>
  </si>
  <si>
    <t>Dispositivo Elétrico - embutido - Placa 2x4" - Placa c/ furo</t>
  </si>
  <si>
    <t>Dispositivo Elétrico - embutido - Placa 2x4" - Placa cega</t>
  </si>
  <si>
    <t>Dispositivo Elétrico - embutido - Placa 2x4" - Placa espelho p/ 1 módulo</t>
  </si>
  <si>
    <t>Dispositivo Elétrico - embutido - Placa 2x4" - Placa p/ 1 função retangular</t>
  </si>
  <si>
    <t>Dispositivo Elétrico - embutido - Placa 2x4" - Suporte 4x2"</t>
  </si>
  <si>
    <t>Dispositivo Elétrico - embutido - Placa 4x4" - Placa cega</t>
  </si>
  <si>
    <t>Dispositivo Elétrico - embutido - Placa 4x4" - Suporte 4x4"</t>
  </si>
  <si>
    <t>Dispositivo Elétrico - embutido - S/ placa - Rele fotocélula 1000W</t>
  </si>
  <si>
    <t>Dispositivo de Proteção - Disjuntor Tripolar Termomagnético - norma DIN (Curva C) - 32 A - 3 kA</t>
  </si>
  <si>
    <t>Dispositivo de Proteção - Disjuntor Tripolar Termomagnético - norma DIN (Curva C) - 40 A - 4,5 kA</t>
  </si>
  <si>
    <t>Dispositivo de Proteção - Disjuntor tetrapolar termomagnético caixa moldada (380/415 V) - 150 A - 18 kA</t>
  </si>
  <si>
    <t>Dispositivo de Proteção - Dispositivo de proteção contra surto - 175 V - 8 KA</t>
  </si>
  <si>
    <t>Eletroduto PVC flexível - Eletroduto leve - Eletroduto - 1"</t>
  </si>
  <si>
    <t>Eletroduto PVC flexível - Eletroduto leve - Eletroduto - 3/4"</t>
  </si>
  <si>
    <t>Eletroduto PVC flexível - Eletroduto pesado - Eletroduto - 1.1/2"</t>
  </si>
  <si>
    <t>Eletroduto PVC flexível - Eletroduto pesado - Eletroduto - 1.1/4"</t>
  </si>
  <si>
    <t>Eletroduto PVC flexível - Eletroduto pesado - Eletroduto - 2"</t>
  </si>
  <si>
    <t>Eletroduto PVC flexível - Eletroduto pesado - Eletroduto - 2.1/2"</t>
  </si>
  <si>
    <t>Quadro de medicão - energisa - Unidade consumidora individual - Caixa para medidor trifásico 150A</t>
  </si>
  <si>
    <t>Rack - Aberto padrão - 19" - 24U</t>
  </si>
  <si>
    <t>Quadro distrib. chapa pintada - embutir - Barr. trif., disj. geral - DIN Cap. 70 disj. unip. - In barr. 225A</t>
  </si>
  <si>
    <t>1.8.0.8.</t>
  </si>
  <si>
    <t>1.8.0.9.</t>
  </si>
  <si>
    <t>1.8.0.10.</t>
  </si>
  <si>
    <t>1.8.0.11.</t>
  </si>
  <si>
    <t>1.8.0.12.</t>
  </si>
  <si>
    <t>1.8.0.13.</t>
  </si>
  <si>
    <t>1.8.0.14.</t>
  </si>
  <si>
    <t>1.8.0.15.</t>
  </si>
  <si>
    <t>1.8.0.16.</t>
  </si>
  <si>
    <t>1.8.0.17.</t>
  </si>
  <si>
    <t>1.8.0.18.</t>
  </si>
  <si>
    <t>1.8.0.19.</t>
  </si>
  <si>
    <t>1.8.0.20.</t>
  </si>
  <si>
    <t>1.8.0.21.</t>
  </si>
  <si>
    <t>1.8.0.22.</t>
  </si>
  <si>
    <t>1.8.0.23.</t>
  </si>
  <si>
    <t>1.8.0.24.</t>
  </si>
  <si>
    <t>1.8.0.25.</t>
  </si>
  <si>
    <t>1.8.0.26.</t>
  </si>
  <si>
    <t>1.8.0.27.</t>
  </si>
  <si>
    <t>1.8.0.28.</t>
  </si>
  <si>
    <t>1.8.0.29.</t>
  </si>
  <si>
    <t>1.8.0.30.</t>
  </si>
  <si>
    <t>1.8.0.31.</t>
  </si>
  <si>
    <t>1.8.0.32.</t>
  </si>
  <si>
    <t>1.8.0.33.</t>
  </si>
  <si>
    <t>1.8.0.34.</t>
  </si>
  <si>
    <t>1.8.0.35.</t>
  </si>
  <si>
    <t>1.8.0.36.</t>
  </si>
  <si>
    <t>1.8.0.37.</t>
  </si>
  <si>
    <t>1.8.0.38.</t>
  </si>
  <si>
    <t>1.8.0.39.</t>
  </si>
  <si>
    <t>1.8.0.40.</t>
  </si>
  <si>
    <t>1.8.0.41.</t>
  </si>
  <si>
    <t>1.8.0.42.</t>
  </si>
  <si>
    <t>1.8.0.43.</t>
  </si>
  <si>
    <t>1.8.0.44.</t>
  </si>
  <si>
    <t>1.8.0.45.</t>
  </si>
  <si>
    <t>1.8.0.46.</t>
  </si>
  <si>
    <t>1.8.0.47.</t>
  </si>
  <si>
    <t>1.8.0.48.</t>
  </si>
  <si>
    <t>1.8.0.49.</t>
  </si>
  <si>
    <t>pç</t>
  </si>
  <si>
    <t>91940</t>
  </si>
  <si>
    <t>91941</t>
  </si>
  <si>
    <t>96987</t>
  </si>
  <si>
    <t>96969</t>
  </si>
  <si>
    <t>91933</t>
  </si>
  <si>
    <t>91935</t>
  </si>
  <si>
    <t>91937</t>
  </si>
  <si>
    <t>91926</t>
  </si>
  <si>
    <t>92873</t>
  </si>
  <si>
    <t>92875</t>
  </si>
  <si>
    <t>92874</t>
  </si>
  <si>
    <t>96973</t>
  </si>
  <si>
    <t>92000</t>
  </si>
  <si>
    <t>91953</t>
  </si>
  <si>
    <t>91959</t>
  </si>
  <si>
    <t>91946</t>
  </si>
  <si>
    <t>91942</t>
  </si>
  <si>
    <t>91947</t>
  </si>
  <si>
    <t>91943</t>
  </si>
  <si>
    <t>101657</t>
  </si>
  <si>
    <t>93661</t>
  </si>
  <si>
    <t>93662</t>
  </si>
  <si>
    <t>93674</t>
  </si>
  <si>
    <t>93653</t>
  </si>
  <si>
    <t>91846</t>
  </si>
  <si>
    <t>91845</t>
  </si>
  <si>
    <t>91866</t>
  </si>
  <si>
    <t>91865</t>
  </si>
  <si>
    <t>91867</t>
  </si>
  <si>
    <t>91868</t>
  </si>
  <si>
    <t>102210</t>
  </si>
  <si>
    <t>92794</t>
  </si>
  <si>
    <t>Fonte</t>
  </si>
  <si>
    <t>Código</t>
  </si>
  <si>
    <t>Descrição</t>
  </si>
  <si>
    <t>unidade</t>
  </si>
  <si>
    <t>Quantidade</t>
  </si>
  <si>
    <t>Custo unitário sem BDI (R$)</t>
  </si>
  <si>
    <t>BDI (%)</t>
  </si>
  <si>
    <t>Custo unitário com BDI (R$)</t>
  </si>
  <si>
    <t>PREÇO TOTAL</t>
  </si>
  <si>
    <t>1.9</t>
  </si>
  <si>
    <t>HIDRÁULICA GERAL E PLUVIAIS (áreas comuns)</t>
  </si>
  <si>
    <t>Caixa de areia pluvial com grelha, CAG- 60x60cm</t>
  </si>
  <si>
    <t>Caixa de areia pluvial com grelha, CP 15X50</t>
  </si>
  <si>
    <t>Caixa de gordura PVC, CG 30 cm</t>
  </si>
  <si>
    <t>Caixa de inspeção esgoto simples, CE- 30X30 cm</t>
  </si>
  <si>
    <t>89353</t>
  </si>
  <si>
    <t>94492</t>
  </si>
  <si>
    <t>9052</t>
  </si>
  <si>
    <t>89482</t>
  </si>
  <si>
    <t>303</t>
  </si>
  <si>
    <t>305</t>
  </si>
  <si>
    <t>299</t>
  </si>
  <si>
    <t>301</t>
  </si>
  <si>
    <t>89518</t>
  </si>
  <si>
    <t>104063</t>
  </si>
  <si>
    <t>89745</t>
  </si>
  <si>
    <t>89803</t>
  </si>
  <si>
    <t>89725</t>
  </si>
  <si>
    <t>89791</t>
  </si>
  <si>
    <t>89728</t>
  </si>
  <si>
    <t>89851</t>
  </si>
  <si>
    <t>89742</t>
  </si>
  <si>
    <t>89714</t>
  </si>
  <si>
    <t>89848</t>
  </si>
  <si>
    <t>89724</t>
  </si>
  <si>
    <t>89731</t>
  </si>
  <si>
    <t>89711</t>
  </si>
  <si>
    <t>89712</t>
  </si>
  <si>
    <t>89737</t>
  </si>
  <si>
    <t>89782</t>
  </si>
  <si>
    <t>89783</t>
  </si>
  <si>
    <t>89707</t>
  </si>
  <si>
    <t>89841</t>
  </si>
  <si>
    <t>89729</t>
  </si>
  <si>
    <t>89778</t>
  </si>
  <si>
    <t>89717</t>
  </si>
  <si>
    <t>89785</t>
  </si>
  <si>
    <t>89814</t>
  </si>
  <si>
    <t>9838</t>
  </si>
  <si>
    <t>9842</t>
  </si>
  <si>
    <t>9835</t>
  </si>
  <si>
    <t>9836</t>
  </si>
  <si>
    <t>9837</t>
  </si>
  <si>
    <t>89708</t>
  </si>
  <si>
    <t>89733</t>
  </si>
  <si>
    <t>6142</t>
  </si>
  <si>
    <t>95454</t>
  </si>
  <si>
    <t>3523</t>
  </si>
  <si>
    <t>89350</t>
  </si>
  <si>
    <t>89383</t>
  </si>
  <si>
    <t>89391</t>
  </si>
  <si>
    <t>89362</t>
  </si>
  <si>
    <t>89359</t>
  </si>
  <si>
    <t>89447</t>
  </si>
  <si>
    <t>9868</t>
  </si>
  <si>
    <t>9872</t>
  </si>
  <si>
    <t>89366</t>
  </si>
  <si>
    <t>89456</t>
  </si>
  <si>
    <t>73642</t>
  </si>
  <si>
    <t>89379</t>
  </si>
  <si>
    <t>72286</t>
  </si>
  <si>
    <t>155939</t>
  </si>
  <si>
    <t>98110</t>
  </si>
  <si>
    <t>98111</t>
  </si>
  <si>
    <t>Registro de gaveta c/ canopla cromada, 3/4"</t>
  </si>
  <si>
    <t>Registro esfera VS compacto soldável PVC, 50 mm</t>
  </si>
  <si>
    <t>Mangueira PEAD, ø3/4" PEAD</t>
  </si>
  <si>
    <t>Caixa sifonada, 150x150x50</t>
  </si>
  <si>
    <t>Anel de borracha, 100mm - 4"</t>
  </si>
  <si>
    <t>Anel de borracha, 150mm - 6"</t>
  </si>
  <si>
    <t>Anel de borracha, 50mm - 2"</t>
  </si>
  <si>
    <t>Anel de borracha, 75mm - 3"</t>
  </si>
  <si>
    <t>Bucha de redução longa, 50 mm - 40 mm</t>
  </si>
  <si>
    <t>Curva 45 longa, 100 mm</t>
  </si>
  <si>
    <t>Curva 45 longa, 50 mm</t>
  </si>
  <si>
    <t>Curva 45 longa, 75 mm</t>
  </si>
  <si>
    <t>Curva 45 longa Amanco, 40 mm</t>
  </si>
  <si>
    <t>Curva 90 curta, 100 mm</t>
  </si>
  <si>
    <t>Curva 90 curta, 40 mm</t>
  </si>
  <si>
    <t>Joelho 45, 150 mm</t>
  </si>
  <si>
    <t>Joelho 45, 50 mm</t>
  </si>
  <si>
    <t>Joelho 90, 100 mm</t>
  </si>
  <si>
    <t>Joelho 90, 150 mm</t>
  </si>
  <si>
    <t>Joelho 90, 40 mm</t>
  </si>
  <si>
    <t>Joelho 90, 50 mm</t>
  </si>
  <si>
    <t>Joelho 90 c/anel p/ esgoto secundário, 40 mm - 1.1/2"</t>
  </si>
  <si>
    <t>Junção simples, 100 mm - 50 mm</t>
  </si>
  <si>
    <t>Junção simples, 100 mm- 100 mm</t>
  </si>
  <si>
    <t>Junção simples, 50 mm - 50 mm</t>
  </si>
  <si>
    <t>Junção simples, 75 mm - 50 mm</t>
  </si>
  <si>
    <t>Junção simples, 75 mm 75 mm</t>
  </si>
  <si>
    <t>Luva simples, 100 mm</t>
  </si>
  <si>
    <t>Luva simples, 150 mm</t>
  </si>
  <si>
    <t>Luva simples, 50 mm</t>
  </si>
  <si>
    <t>Luva simples, 75 mm</t>
  </si>
  <si>
    <t>Redução excêntrica, 100 mm - 50 mm</t>
  </si>
  <si>
    <t>Redução excêntrica, 75 mm - 50 mm</t>
  </si>
  <si>
    <t>Terminal de ventilação, 75 mm</t>
  </si>
  <si>
    <t>Tubo rígido c/ ponta lisa, 100 mm - 4"</t>
  </si>
  <si>
    <t>Tubo rígido c/ ponta lisa, 150 mm - 6"</t>
  </si>
  <si>
    <t>Tubo rígido c/ ponta lisa, 40 mm</t>
  </si>
  <si>
    <t>Tubo rígido c/ ponta lisa, 50 mm - 2"</t>
  </si>
  <si>
    <t>Tubo rígido c/ ponta lisa, 75 mm - 3"</t>
  </si>
  <si>
    <t>Tê sanitário, 100 mm - 50 mm</t>
  </si>
  <si>
    <t>Tê sanitário, 50 mm - 50 mm</t>
  </si>
  <si>
    <t>Vedação p/ saída de vaso sanitário, 100 mm</t>
  </si>
  <si>
    <t>Válvula de retenção, 100 mm</t>
  </si>
  <si>
    <t>Plug c/ rosca, 1/2"</t>
  </si>
  <si>
    <t>Adapt sold. c/ flange livre p/ cx. d´água, 50 mm- 1.1/2"</t>
  </si>
  <si>
    <t>Adapt sold.curto c/bolsa-rosca p registro, 25 mm - 3/4"</t>
  </si>
  <si>
    <t>Bucha de redução sold. longa, 50 mm - 25 mm</t>
  </si>
  <si>
    <t>Joelho 45 soldável, 25 mm</t>
  </si>
  <si>
    <t>Joelho 90º soldável, 25 mm</t>
  </si>
  <si>
    <t>Joelho 90º soldável, 50 mm</t>
  </si>
  <si>
    <t>Tubos, 25 mm</t>
  </si>
  <si>
    <t>Tubos, 50 mm</t>
  </si>
  <si>
    <t>Tê 90 soldável, 25 mm</t>
  </si>
  <si>
    <t>Tê de redução 90 soldável, 50 mm - 32 mm</t>
  </si>
  <si>
    <t>Joelho de redução 90º soldável com bucha de latão, 25 mm- 1/2"</t>
  </si>
  <si>
    <t>Tê red.90 sold c/ bucha latão B central, 25 mm -1/2"</t>
  </si>
  <si>
    <t>1.9.0.1.</t>
  </si>
  <si>
    <t>1.9.0.2.</t>
  </si>
  <si>
    <t>1.9.0.3.</t>
  </si>
  <si>
    <t>1.9.0.4.</t>
  </si>
  <si>
    <t>1.9.0.5.</t>
  </si>
  <si>
    <t>1.9.0.6.</t>
  </si>
  <si>
    <t>1.9.0.7.</t>
  </si>
  <si>
    <t>1.9.0.8.</t>
  </si>
  <si>
    <t>1.9.0.9.</t>
  </si>
  <si>
    <t>1.9.0.10.</t>
  </si>
  <si>
    <t>1.9.0.11.</t>
  </si>
  <si>
    <t>1.9.0.12.</t>
  </si>
  <si>
    <t>1.9.0.13.</t>
  </si>
  <si>
    <t>1.9.0.14.</t>
  </si>
  <si>
    <t>1.9.0.15.</t>
  </si>
  <si>
    <t>1.9.0.16.</t>
  </si>
  <si>
    <t>1.9.0.17.</t>
  </si>
  <si>
    <t>1.9.0.18.</t>
  </si>
  <si>
    <t>1.9.0.19.</t>
  </si>
  <si>
    <t>1.9.0.20.</t>
  </si>
  <si>
    <t>1.9.0.21.</t>
  </si>
  <si>
    <t>1.9.0.22.</t>
  </si>
  <si>
    <t>1.9.0.23.</t>
  </si>
  <si>
    <t>1.9.0.24.</t>
  </si>
  <si>
    <t>1.9.0.25.</t>
  </si>
  <si>
    <t>1.9.0.26.</t>
  </si>
  <si>
    <t>1.9.0.27.</t>
  </si>
  <si>
    <t>1.9.0.28.</t>
  </si>
  <si>
    <t>1.9.0.29.</t>
  </si>
  <si>
    <t>1.9.0.30.</t>
  </si>
  <si>
    <t>1.9.0.31.</t>
  </si>
  <si>
    <t>1.9.0.32.</t>
  </si>
  <si>
    <t>1.9.0.33.</t>
  </si>
  <si>
    <t>1.9.0.34.</t>
  </si>
  <si>
    <t>1.9.0.35.</t>
  </si>
  <si>
    <t>1.9.0.36.</t>
  </si>
  <si>
    <t>1.9.0.37.</t>
  </si>
  <si>
    <t>1.9.0.38.</t>
  </si>
  <si>
    <t>1.9.0.39.</t>
  </si>
  <si>
    <t>1.9.0.40.</t>
  </si>
  <si>
    <t>1.9.0.41.</t>
  </si>
  <si>
    <t>1.9.0.42.</t>
  </si>
  <si>
    <t>1.9.0.43.</t>
  </si>
  <si>
    <t>1.9.0.44.</t>
  </si>
  <si>
    <t>1.9.0.45.</t>
  </si>
  <si>
    <t>1.9.0.46.</t>
  </si>
  <si>
    <t>1.9.0.47.</t>
  </si>
  <si>
    <t>1.9.0.48.</t>
  </si>
  <si>
    <t>1.9.0.49.</t>
  </si>
  <si>
    <t>1.9.0.50.</t>
  </si>
  <si>
    <t>1.9.0.51.</t>
  </si>
  <si>
    <t>1.9.0.52.</t>
  </si>
  <si>
    <t>1.9.0.53.</t>
  </si>
  <si>
    <t>1.9.0.54.</t>
  </si>
  <si>
    <t>1.9.0.55.</t>
  </si>
  <si>
    <t>1.9.0.56.</t>
  </si>
  <si>
    <t>1.9.0.57.</t>
  </si>
  <si>
    <t>1.9.0.58.</t>
  </si>
  <si>
    <t>1.9.0.59.</t>
  </si>
  <si>
    <t>1.9.0.60.</t>
  </si>
  <si>
    <t>1.10</t>
  </si>
  <si>
    <t>1.11</t>
  </si>
  <si>
    <t>1.10.0.1.</t>
  </si>
  <si>
    <t>1.10.0.2.</t>
  </si>
  <si>
    <t>1.11.0.1.</t>
  </si>
  <si>
    <t>1.11.0.2.</t>
  </si>
  <si>
    <t>m2</t>
  </si>
  <si>
    <t>h</t>
  </si>
  <si>
    <t xml:space="preserve">Nível </t>
  </si>
  <si>
    <t>Para elaboração deste orçamento, foram utilizados os encargos sociais do SINAPI para a Unidade da Federação indicada.</t>
  </si>
  <si>
    <t>À Câmara Municipal de Bonito/MS</t>
  </si>
  <si>
    <t>Processo Administrativo nº 016/2026</t>
  </si>
  <si>
    <t>Item</t>
  </si>
  <si>
    <r>
      <rPr>
        <b/>
        <sz val="6"/>
        <rFont val="Arial"/>
        <family val="2"/>
      </rPr>
      <t xml:space="preserve">LOCALIDADE SINAPI
</t>
    </r>
    <r>
      <rPr>
        <sz val="6"/>
        <rFont val="Arial MT"/>
      </rPr>
      <t>CAMPO GRANDE</t>
    </r>
  </si>
  <si>
    <t>DATA BASE
09-26</t>
  </si>
  <si>
    <r>
      <rPr>
        <b/>
        <sz val="6"/>
        <rFont val="Arial"/>
        <family val="2"/>
      </rPr>
      <t xml:space="preserve">MUNICÍPIO / UF
</t>
    </r>
    <r>
      <rPr>
        <sz val="6"/>
        <rFont val="Arial MT"/>
      </rPr>
      <t>MUNICÍPIO DE BONITO/MS</t>
    </r>
  </si>
  <si>
    <t>BDI</t>
  </si>
  <si>
    <t>1.12</t>
  </si>
  <si>
    <t>FACHADA EM ACM COM A LOGO</t>
  </si>
  <si>
    <t>1.12.0.1.</t>
  </si>
  <si>
    <t>1.13</t>
  </si>
  <si>
    <t>1.13.0.1.</t>
  </si>
  <si>
    <t>1.14</t>
  </si>
  <si>
    <t>1.14.0.1.</t>
  </si>
  <si>
    <t>ELEMENTO VASADO FACHADA</t>
  </si>
  <si>
    <t>ALVENARIA DE VEDAÇÃO COM ELEMENTO VAZADO DE CONCRETO (COBOGÓ) DE 7X50X50CM E ARGAMASSA DE ASSENTAMENTO COM PREPARO EM BETONEIRA. AF_05/2020 (101161)</t>
  </si>
  <si>
    <t>PORTA DE ENTRADA FACHADA</t>
  </si>
  <si>
    <t>PORTA DE CORRER EM VIDRO TEMPERADO, 2 FOLHAS DE 90X210 CM, ESPESSURA 10 MM, INCLUSIVE ACESSÓRIOS. AF_11/2025 (102187)</t>
  </si>
  <si>
    <t>COBERTURA FACHADA</t>
  </si>
  <si>
    <t>1.15</t>
  </si>
  <si>
    <t>1.15.0.1.</t>
  </si>
  <si>
    <t>1.15.0.2.</t>
  </si>
  <si>
    <t>1.15.0.3.</t>
  </si>
  <si>
    <t>1.15.0.5.</t>
  </si>
  <si>
    <t>1.16</t>
  </si>
  <si>
    <t>1.16.0.1.</t>
  </si>
  <si>
    <t>BDI -1</t>
  </si>
  <si>
    <t>BDI -2</t>
  </si>
  <si>
    <t>BDI 2</t>
  </si>
  <si>
    <t>CONSTRUÇÃO DO PRÉDIO ADMINISTRATIVO DA CÂMARA MUNICIPAL DE BONITO</t>
  </si>
  <si>
    <t>1.17</t>
  </si>
  <si>
    <t>1.17.0.1.</t>
  </si>
  <si>
    <t>PINTURA COM TINTA ALQUÍDICA DE FUNDO E ACABAMENTO (ESMALTE SINTÉTICO GRAFITE) PULVERIZADA SOBRE SUPERFÍCIES METÁLICAS (EXCETO PERFIL) EXECUTADO EM OBRA (POR DEMÃO). AF_01/2020_PE (100725)</t>
  </si>
  <si>
    <t>Nível 2</t>
  </si>
  <si>
    <t>1.18</t>
  </si>
  <si>
    <t>COTAÇÃO</t>
  </si>
  <si>
    <t>INFOMASTER CAMPO GRANDE</t>
  </si>
  <si>
    <t>Balcão Recepção, Tampo principal e superior em BP 25mm com fita de 2mm,
Tampo mezanino em BP 15mm com fita de 1mm, Laterais em BP 25mm com fita de 2mm
Fechamento frontal em BP 15mm com fita de 1mm, Painel frontal de acabamento em BP25mm, Grupo de cor Light, Medidas 1156mm(A)x2500mm(L)x900mm(P)</t>
  </si>
  <si>
    <t>Cadeira Fixa, Concha cor Azul Profundo, Pés palito cor a definir</t>
  </si>
  <si>
    <t>1.18.0.1.</t>
  </si>
  <si>
    <t>1.18.0.2.</t>
  </si>
  <si>
    <t>1.18.0.3.</t>
  </si>
  <si>
    <t>1.18.0.4.</t>
  </si>
  <si>
    <t>Mesa Redonda, Tampo cor Cristal, Pé metálico cor cristal, Tampo conMesa Redonda
Tampo cor Cristal, Pé metálico cor cristal, Tampo confeccionado em BP 25mm
Com fitas bordas 2mm, Pé formato quadro confeccionados tubo 50x30
740mm(A)x1000mm(L)x1000mm(P)</t>
  </si>
  <si>
    <t>Sofá Curvo, Revestimento Vinil, Cor a definir, Curvo 90°, Altura 825mm
Profundidade 810mm, Largura 1695mm</t>
  </si>
  <si>
    <t>1.18.0.5.</t>
  </si>
  <si>
    <t>1.18.0.6.</t>
  </si>
  <si>
    <t>Poltrona Giratória, Estrutura azul profundo, Apoio de cabeça,Encosto em tela V2 cor azul com regulagem de altura, Apoio de lombar regulável, Sistema de reclinação SRY
Braços MC azul profundo, Revestimento do assento em CEC Azul, Base Up,Rodízios 65mm</t>
  </si>
  <si>
    <t>1.18.0.7.</t>
  </si>
  <si>
    <t>1.18.0.8.</t>
  </si>
  <si>
    <t>Mesa Reta, Cor Cristal, Tampo confeccionado em BP 40mm, Com fitas borda 1mm
Pé painel em MDP 25mm, Saia confeccionada em MDP 15mm, Medida tampo 755mm A x1000mm L x 600mm P</t>
  </si>
  <si>
    <t>1.18.0.9.</t>
  </si>
  <si>
    <t>1.18.0.10.</t>
  </si>
  <si>
    <t>Sofá Módulo Central, Revestimento a definir vinil ou poliéster, Pé metálico cor a definir</t>
  </si>
  <si>
    <t>Sofá Módulo Canto, Revestimento a definir vinil ou poliéster, Pé metálico cor a definir</t>
  </si>
  <si>
    <t>1.18.0.11.</t>
  </si>
  <si>
    <t>Mesa de Reunião
Tampo confeccionado em BP 40mm com fita borda 1mm, Pé painel em MDP 25mm
Saia confeccionada em MDP 15mm, Com recorte para caixa de tomada Cor cristal
Acompanha tampa e suporte de tomada, calha berço para passagem de fiação
Medidas 755mm(A)x1600mm(L)x900mm(P)</t>
  </si>
  <si>
    <t>1.18.0.12.</t>
  </si>
  <si>
    <t>Armário Baixo, Tampo confeccionado em BP 40mm com fita borda 1mm
Corpo em MDP 15mm com fita de borda de 0,50mm, 01 Prateleira
Fundo do armário em Duraplac 3mm, Medidas 755mm(A)x900mm(L)x465mm(P)</t>
  </si>
  <si>
    <t>1.8.0.50.</t>
  </si>
  <si>
    <t>Fornecimento e instalação de painéis de LED quadrados de sobrepor, na cor preta, com dimensões de 40 x 40 cm, potência de 36 W e luz neutra, conforme especificações do projeto luminotécnico.</t>
  </si>
  <si>
    <t>Observações:</t>
  </si>
  <si>
    <t>CRONOGRAMA FÍSICO-FINANCEIRO - CÂMARA MUNICIPAL DE BONITO/MS</t>
  </si>
  <si>
    <t>Descrição da Etapa</t>
  </si>
  <si>
    <t>Valor Total (R$)</t>
  </si>
  <si>
    <t>Mês 1 (%)</t>
  </si>
  <si>
    <t>Mês 1 (R$)</t>
  </si>
  <si>
    <t>Mês 2 (%)</t>
  </si>
  <si>
    <t>Mês 2 (R$)</t>
  </si>
  <si>
    <t>1.1</t>
  </si>
  <si>
    <t>Serviços Preliminares</t>
  </si>
  <si>
    <t>1.2</t>
  </si>
  <si>
    <t>Fundação</t>
  </si>
  <si>
    <t>Bloco de Coroamento</t>
  </si>
  <si>
    <t>Formas</t>
  </si>
  <si>
    <t>Piso Concreto Interno, Ext. e Calçada</t>
  </si>
  <si>
    <t>Cobertura Área Comum e Brises</t>
  </si>
  <si>
    <t>Módulos com 3 Salas</t>
  </si>
  <si>
    <t>Módulos com 2 Salas</t>
  </si>
  <si>
    <t>Módulo Reunião</t>
  </si>
  <si>
    <t>Módulo Banheiros</t>
  </si>
  <si>
    <t>Elétrica Geral (Entrada e Comum)</t>
  </si>
  <si>
    <t>Hidráulica Geral e Pluviais</t>
  </si>
  <si>
    <t>Serviços Complementares</t>
  </si>
  <si>
    <t>Administração Local</t>
  </si>
  <si>
    <t>Fachada em ACM com a Logo</t>
  </si>
  <si>
    <t>Porta de Entrada Fachada</t>
  </si>
  <si>
    <t>Elemento Vazado Fachada</t>
  </si>
  <si>
    <t>Cobertura Fachada</t>
  </si>
  <si>
    <t>Escada Metálica com Guarda-Corpo</t>
  </si>
  <si>
    <t>Pintura Cobertura</t>
  </si>
  <si>
    <t>TOTAL GERAL</t>
  </si>
  <si>
    <t>GAMEIRO ARQUITETURA</t>
  </si>
  <si>
    <t>____________________________</t>
  </si>
  <si>
    <t>ARMAÇÃO DE PILAR OU VIGA DE ESTRUTURA CONVENCIONAL DE CONCRETO ARMADO UTILIZANDO AÇO CA-50 DE 10,0 MM - MONTAGEM. AF_06/2022</t>
  </si>
  <si>
    <t>PINTURA COBERTURA GERAL E COBERTURA FACHADA</t>
  </si>
  <si>
    <t>Modulo CTT Térmico habitável móvel, obedecendo às seguintes especificações: estrutura fabricado em aço galvanizado,cobertura e paredes de painel isotérmico (aço/aço) interior em PIR, com piso em madeira plastica (pvc de alto tréfego), medidas externas de 6,00 x 3,00 x 3,00 metros (c x l x a) contendo 2 (duas) portas de abertura externa PCD 0,90 x 2,10 (l x a) metros e 5 (cinco) boxes em vidro temperado e adesivado com fechadura para banheiro, contem instalação elétrica com 4 (quatro) pontos de iluminação, 4 (quatro) tomadas duplas de 10 AMP, 2 (duas) tomadas duplas de 20 AMP 220V. WC MASCULINO Contem 1 (uma) cabine PCD, 1 (uma) cabine convencional e 1 (um) mictório. WC FEMININO Contem 1 (uma) cabine PCD, 1 (uma) cabine convencional.</t>
  </si>
  <si>
    <t>Modulo CTT Térmico habitável móvel, obedecendo às seguintes especificações: estrutura fabricado em aço galvanizado,cobertura e paredes de painel isotérmico (aço/aço) interior em PIR, com piso em madeira plastica (pvc de alto tréfego), medidas externas de 12,00 x 3,00 x 3,00 metros (c x l x a) contendo 3 (três) portas de correr de duas folhas em vidro temperado de 10,00mm com medidas internas de 1,60 x 2,10 (l x a) metros e 3 (três) portas de abrir de madeira com 0,80 x 2,10 metros (l x a) com maçaneta, fechadura e chave, contem instalação elétrica com 36 (trinta e seis) pontos de iluminação, 54 (cinquenta e quatro) tomadas duplas de 10 AMP, 6 (SEIS) tomadas duplas de 20 AMP 220V e 6 (seis) tomadas duplas de 20 AMP. Contem 6 (seis) aparelhos de Ar Condicionado Split Hi Wall Inverter Hisense Eco Plus 12000 Btus Frio 220v R-32 SEM WI-FI.  INSTALAÇÕES DE REDE DE LÓGICA COMPLETA</t>
  </si>
  <si>
    <t>Modulo CTT Térmico habitável móvel, obedecendo às seguintes especificações: estrutura fabricado em aço galvanizado,cobertura e paredes de painel isotérmico (aço/aço) interior em PIR, com piso em madeira plastica (pvc de alto tréfego), medidas externas de 12,00 x 3,00 x 3,00 metros (c x l x a) contendo 2 (duas) portas de correr de duas folhas em vidro temperado de 10,00mm com medidas internas de 1,60 x 2,10 (l x a) metros e 2 (duas) portas de abrir de madeira com 0,80 x 2,10 metros (l x a) com maçaneta, fechadura e chave, contem instalação elétrica com 34 (trinta e quatro) pontos de iluminação, 36 (trinta e seis) tomadas duplas de 10 AMP, 6 (SEIS) tomadas duplas de 20 AMP 220V e 6 (seis) tomadas duplas de 20 AMP. Contem 4 (quatro) aparelhos de Ar Condicionado Split Hi Wall Inverter Hisense Eco Plus 12000 Btus Frio 220v R-32 SEM WI-FI.  INSTALAÇÕES DE REDE DE LÓGICA COMPLETA.</t>
  </si>
  <si>
    <t>Modulo CTT Térmico habitável móvel, obedecendo às seguintes especificações: estrutura fabricado em aço galvanizado,cobertura e paredes de painel isotérmico (aço/aço) interior em PIR, com piso em madeira plastica (pvc de alto tréfego), medidas externas de 12,00 x 3,00 x 3,00 metros (c x l x a) contendo 1 (uma) porta de correr de duas folhas em vidro temperado de 10,00mm com medidas internas de 1,60 x 2,10 (l x a) metros e 1 (uma) porta de abrir de madeira com 0,80 x 2,10 metros (l x a) com maçaneta, fechadura e chave, contem instalação elétrica com 24 (vinte e quatro) pontos de iluminação, 31 (trinta e uma) tomadas duplas de 10 AMP, 2 (duas) tomadas duplas de 20 AMP 220V e 2 (duas) tomadas duplas de 20 AMP piso. Contem 2 (dois) aparelhos de Ar Condicionado Split Hi Wall Inverter Elgin Eco III Wi-Fi 24000 Btus Quente e Frio 220v R-32.  INSTALAÇÕES DE REDE DE LÓGICA COMPLETA.</t>
  </si>
  <si>
    <t>Mesa Diretiva, Cor Cristal, Tampo confeccionado em BP 40mm, Com fitas borda 1mm
Pé painel em MDP 40mm, Armário lateral direito, Saia confeccionada em MDP 15mm
Medida tampo 755mm A x1700mm L x 700mm P, Medida armário 655mm A x 1600mmL x 500mm P</t>
  </si>
  <si>
    <t>FABRICAÇÃO E INSTALAÇÃO DE TESOURA INTEIRA EM AÇO, VÃO DE 12 M, PARA TELHA ONDULADA DE FIBROCIMENTO, METÁLICA, PLÁSTICA OU TERMOACÚSTICA, INCLUSO IÇAMENTO, EXCLUSIVE PINTURA. AF_10/2025 (100378)</t>
  </si>
  <si>
    <t>TRAMA DE AÇO COMPOSTA POR TERÇAS PARA TELHA METÁLICA OU TERMOACÚSTICA,  INCLUSO TRANSPORTE VERTICAL. AF_10/2025 (104314)</t>
  </si>
  <si>
    <t>FUNDAÇÃO - ESCAVAÇÃO</t>
  </si>
  <si>
    <t>1.19</t>
  </si>
  <si>
    <t>1.19.0.1.</t>
  </si>
  <si>
    <t>BRISES E PILARES DE SUSTENTAÇÃO</t>
  </si>
  <si>
    <t>FABRICAÇÃO E INSTALAÇÃO DE TESOURA INTEIRA EM AÇO, VÃO DE 3 A 6 M, PARA TELHA ONDULADA DE FIBROCIMENTO, METÁLICA, PLÁSTICA OU TERMOACÚSTICA, INCLUSO IÇAMENTO, EXCLUSIVE PINTURA. AF_10/2025</t>
  </si>
  <si>
    <t>MOBILIÁRIO</t>
  </si>
  <si>
    <t>Cadeira Giratória, Estrutura Preta, Revestimento vinil, Sistema de reclinação do encosto, Braços SL New PP, Base aço com capa, Rodízios em nylon 50mm</t>
  </si>
  <si>
    <t>ESCADA METÁLICA E PASSARELA SUPERIOR COM GUARDA CORPO E PISO CHAPA XADREZ</t>
  </si>
  <si>
    <t>SINAPI - Sistema Nacional de Pesquisa de Custos e Índices da Construção Civil</t>
  </si>
  <si>
    <t>RELATÓRIO DE CUSTOS DE COMPOSIÇÕES /  Mês de Referência: 08/2026 / Data de emissão: 11/09/2026</t>
  </si>
  <si>
    <t>Localidade: CAMPO GRANDE - MS | Encargos sociais COM desoneração: Horista: 99,56% Mensalista: 58,74%</t>
  </si>
  <si>
    <t>CAIXA RETANGULAR 4" X 2" MÉDIA (1,30 M DO PISO), PVC, INSTALADA EM PAREDE - FORNECIMENTO E INSTALAÇÃO. AF_03/2023</t>
  </si>
  <si>
    <t>CAIXA RETANGULAR 4" X 4" MÉDIA (1,30 M DO PISO), PVC, INSTALADA EM PAREDE - FORNECIMENTO E INSTALAÇÃO. AF_03/2023</t>
  </si>
  <si>
    <t>CONECTOR GRAMPO METÁLICO TIPO OLHAL, PARA SPDA, PARA HASTE DE ATERRAMENTO DE 3/4'' E CABOS DE 10 A 50 MM2 - FORNECIMENTO E INSTALAÇÃO. AF_08/2023</t>
  </si>
  <si>
    <t>HASTE DE ATERRAMENTO, DIÂMETRO 3/4", COM 3 METROS - FORNECIMENTO E INSTALAÇÃO. AF_08/2023</t>
  </si>
  <si>
    <t>CABO DE COBRE FLEXÍVEL ISOLADO, 10 MM², ANTI-CHAMA 0,6/1,0 KV, PARA CIRCUITOS TERMINAIS - FORNECIMENTO E INSTALAÇÃO. AF_03/2023² - Azul claro</t>
  </si>
  <si>
    <t>CABO DE COBRE FLEXÍVEL ISOLADO, 10 MM², ANTI-CHAMA 0,6/1,0 KV, PARA CIRCUITOS TERMINAIS - FORNECIMENTO E INSTALAÇÃO. AF_03/2023² - Branco</t>
  </si>
  <si>
    <t>CABO DE COBRE FLEXÍVEL ISOLADO, 10 MM², ANTI-CHAMA 0,6/1,0 KV, PARA CIRCUITOS TERMINAIS - FORNECIMENTO E INSTALAÇÃO. AF_03/2023²² - Preto</t>
  </si>
  <si>
    <t>CABO DE COBRE FLEXÍVEL ISOLADO, 10 MM², ANTI-CHAMA 0,6/1,0 KV, PARA CIRCUITOS TERMINAIS - FORNECIMENTO E INSTALAÇÃO. AF_03/2023² - Verde-amarelo</t>
  </si>
  <si>
    <t>CABO DE COBRE FLEXÍVEL ISOLADO, 10 MM², ANTI-CHAMA 0,6/1,0 KV, PARA CIRCUITOS TERMINAIS - FORNECIMENTO E INSTALAÇÃO. AF_03/2023² - Vermelho</t>
  </si>
  <si>
    <t>CABO DE COBRE FLEXÍVEL ISOLADO, 25 MM², ANTI-CHAMA 0,6/1,0 KV, PARA REDE ENTERRADA DE DISTRIBUIÇÃO DE ENERGIA ELÉTRICA - FORNECIMENTO E INSTALAÇÃO. AF_12/2021 - Verde-amarelo</t>
  </si>
  <si>
    <t>CABO DE COBRE FLEXÍVEL ISOLADO, 50 MM², ANTI-CHAMA 0,6/1,0 KV, PARA REDE ENTERRADA DE DISTRIBUIÇÃO DE ENERGIA ELÉTRICA - FORNECIMENTO E INSTALAÇÃO. AF_12/2021² - Azul claro</t>
  </si>
  <si>
    <t>CABO DE COBRE FLEXÍVEL ISOLADO, 50 MM², ANTI-CHAMA 0,6/1,0 KV, PARA REDE ENTERRADA DE DISTRIBUIÇÃO DE ENERGIA ELÉTRICA - FORNECIMENTO E INSTALAÇÃO. AF_12/2021 - Branco</t>
  </si>
  <si>
    <t>CABO DE COBRE FLEXÍVEL ISOLADO, 50 MM², ANTI-CHAMA 0,6/1,0 KV, PARA REDE ENTERRADA DE DISTRIBUIÇÃO DE ENERGIA ELÉTRICA - FORNECIMENTO E INSTALAÇÃO. AF_12/2021 - Preto</t>
  </si>
  <si>
    <t>CABO DE COBRE FLEXÍVEL ISOLADO, 50 MM², ANTI-CHAMA 0,6/1,0 KV, PARA REDE ENTERRADA DE DISTRIBUIÇÃO DE ENERGIA ELÉTRICA - FORNECIMENTO E INSTALAÇÃO. AF_12/2021 - Vermelho</t>
  </si>
  <si>
    <t>CABO DE COBRE FLEXÍVEL ISOLADO, 2,5 MM², ANTI-CHAMA 450/750 V, PARA CIRCUITOS TERMINAIS - FORNECIMENTO E INSTALAÇÃO. AF_03/2023 - Amarelo</t>
  </si>
  <si>
    <t>CABO DE COBRE FLEXÍVEL ISOLADO, 2,5 MM², ANTI-CHAMA 450/750 V, PARA CIRCUITOS TERMINAIS - FORNECIMENTO E INSTALAÇÃO. AF_03/2023 - Azul claro</t>
  </si>
  <si>
    <t>CABO DE COBRE FLEXÍVEL ISOLADO, 2,5 MM², ANTI-CHAMA 450/750 V, PARA CIRCUITOS TERMINAIS - FORNECIMENTO E INSTALAÇÃO. AF_03/2023 - Branco</t>
  </si>
  <si>
    <t>CABO DE COBRE FLEXÍVEL ISOLADO, 2,5 MM², ANTI-CHAMA 450/750 V, PARA CIRCUITOS TERMINAIS - FORNECIMENTO E INSTALAÇÃO. AF_03/2023 - Preto</t>
  </si>
  <si>
    <t>CABO DE COBRE FLEXÍVEL ISOLADO, 2,5 MM², ANTI-CHAMA 450/750 V, PARA CIRCUITOS TERMINAIS - FORNECIMENTO E INSTALAÇÃO. AF_03/2023 - Verde-amarelo</t>
  </si>
  <si>
    <t>CABO DE COBRE FLEXÍVEL ISOLADO, 2,5 MM², ANTI-CHAMA 450/750 V, PARA CIRCUITOS TERMINAIS - FORNECIMENTO E INSTALAÇÃO. AF_03/2023 - Vermelho</t>
  </si>
  <si>
    <t>Regime:</t>
  </si>
  <si>
    <t>Un.</t>
  </si>
  <si>
    <t>SEM deson. (R$)</t>
  </si>
  <si>
    <t>COM deson. (R$)</t>
  </si>
  <si>
    <t>88264</t>
  </si>
  <si>
    <t>ELETRICISTA COM ENCARGOS COMPLEMENTARES</t>
  </si>
  <si>
    <t>H</t>
  </si>
  <si>
    <t>88247</t>
  </si>
  <si>
    <t>AUXILIAR DE ELETRICISTA COM ENCARGOS COMPLEMENTARES</t>
  </si>
  <si>
    <t>ITEM 1</t>
  </si>
  <si>
    <t>Componente</t>
  </si>
  <si>
    <t>Coeficiente</t>
  </si>
  <si>
    <t>Preço unit. (R$)</t>
  </si>
  <si>
    <t>Custo (R$)</t>
  </si>
  <si>
    <t>(insumo)</t>
  </si>
  <si>
    <t>CAIXA DE PASSAGEM EMBUTIR BRANCA 20 X 20 CM MORATORI 203B AGUIA AG-CPE20 ANDALUZ 56901 ND METAL 1017</t>
  </si>
  <si>
    <t>UN</t>
  </si>
  <si>
    <t>TOTAL (R$)</t>
  </si>
  <si>
    <t>ITEM 2</t>
  </si>
  <si>
    <t>CAIXA DE PASSAGEM EMBUTIR BRANCA 31 X 31 CM MORATORI 204B AGUIA AG-CPE30 ANDALUZ 01795 ND METAL 1019</t>
  </si>
  <si>
    <t>ITEM 3</t>
  </si>
  <si>
    <t>CAIXA DE PASSAGEM EMBUTIR BRANCA 41 X 41 CM MORATORI 205B ANDALUZ62299 ND METAL 1020</t>
  </si>
  <si>
    <t>COM</t>
  </si>
  <si>
    <t>&lt;- SEM ou COM desoneração (afeta mão de obra e argamassa)</t>
  </si>
  <si>
    <t>Preços de referência - SINAPI 08/2026 MS (relatório de composições)</t>
  </si>
  <si>
    <t>Regime escolhido (R$)</t>
  </si>
  <si>
    <t>88629</t>
  </si>
  <si>
    <t>ARGAMASSA TRAÇO 1:3 (CIMENTO E AREIA MÉDIA ÚMIDA), PREPARO MANUAL. AF_07/2026</t>
  </si>
  <si>
    <t>ARGAMASSA TRAÇO 1:3 (fixação da caixa)</t>
  </si>
  <si>
    <t>CORDOALHA DE COBRE NU 35 MM², NÃO ENTERRADA, COM ISOLADOR - FORNECIMENTO E INSTALAÇÃO. AF_08/2023</t>
  </si>
  <si>
    <t>92001</t>
  </si>
  <si>
    <t>TOMADA BAIXA DE EMBUTIR (1 MÓDULO), 2P+T 20 A, INCLUINDO SUPORTE E PLACA - FORNECIMENTO E INSTALAÇÃO. AF_03/2023</t>
  </si>
  <si>
    <t>91952</t>
  </si>
  <si>
    <t>INTERRUPTOR SIMPLES (1 MÓDULO), 10A/250V, SEM SUPORTE E SEM PLACA - FORNECIMENTO E INSTALAÇÃO. AF_03/2023</t>
  </si>
  <si>
    <t>91999</t>
  </si>
  <si>
    <t>TOMADA BAIXA DE EMBUTIR (1 MÓDULO), 2P+T 20 A, SEM SUPORTE E SEM PLACA - FORNECIMENTO E INSTALAÇÃO. AF_03/2023</t>
  </si>
  <si>
    <t>TOMADA BAIXA DE EMBUTIR (1 MÓDULO), 2P+T 20 A, SEM SUPORTE E SEM PLACA - FORNECIMENTO E INSTALAÇÃO. AF_03/2023 VERMELHO</t>
  </si>
  <si>
    <t>SUPORTE PARAFUSADO COM PLACA DE ENCAIXE 4" X 2" MÉDIO (1,30 M DO PISO) PARA PONTO ELÉTRICO - FORNECIMENTO E INSTALAÇÃO. AF_03/2023 - Placa c/ furo</t>
  </si>
  <si>
    <t>SUPORTE PARAFUSADO COM PLACA DE ENCAIXE 4" X 2" MÉDIO (1,30 M DO PISO) PARA PONTO ELÉTRICO - FORNECIMENTO E INSTALAÇÃO. AF_03/2023" - Placa cega</t>
  </si>
  <si>
    <t>SUPORTE PARAFUSADO COM PLACA DE ENCAIXE 4" X 2" MÉDIO (1,30 M DO PISO) PARA PONTO ELÉTRICO - FORNECIMENTO E INSTALAÇÃO. AF_03/2023 - Placa espelho p/ 1 módulo</t>
  </si>
  <si>
    <t>SUPORTE PARAFUSADO COM PLACA DE ENCAIXE 4" X 2" MÉDIO (1,30 M DO PISO) PARA PONTO ELÉTRICO - FORNECIMENTO E INSTALAÇÃO. AF_03/2023 - Placa p/ 1 função retangular</t>
  </si>
  <si>
    <t>SUPORTE PARAFUSADO COM PLACA DE ENCAIXE 4" X 2" MÉDIO (1,30 M DO PISO) PARA PONTO ELÉTRICO - FORNECIMENTO E INSTALAÇÃO. AF_03/2023 - Suporte 4x2"</t>
  </si>
  <si>
    <t>91950</t>
  </si>
  <si>
    <t>SUPORTE PARAFUSADO COM PLACA DE ENCAIXE 4" X 4" MÉDIO (1,30 M DO PISO) PARA PONTO ELÉTRICO - FORNECIMENTO E INSTALAÇÃO. AF_03/2023" - Placa cega</t>
  </si>
  <si>
    <t>SUPORTE PARAFUSADO COM PLACA DE ENCAIXE 4" X 4" MÉDIO (1,30 M DO PISO) PARA PONTO ELÉTRICO - FORNECIMENTO E INSTALAÇÃO. AF_03/2023 - Suporte 4x4"</t>
  </si>
  <si>
    <t>101632</t>
  </si>
  <si>
    <t>RELÉ FOTOELÉTRICO PARA COMANDO DE ILUMINAÇÃO EXTERNA 1000 W - FORNECIMENTO E INSTALAÇÃO. AF_02/2025</t>
  </si>
  <si>
    <t>93671</t>
  </si>
  <si>
    <t>DISJUNTOR TRIPOLAR TIPO DIN, CORRENTE NOMINAL DE 32A - FORNECIMENTO E INSTALAÇÃO. AF_07/2025</t>
  </si>
  <si>
    <t>DISJUNTOR TRIPOLAR TIPO DIN, CORRENTE NOMINAL DE 40A - FORNECIMENTO E INSTALAÇÃO. AF_07/2025</t>
  </si>
  <si>
    <t>106027</t>
  </si>
  <si>
    <t>DISPOSITIVO DPS 20KA-175V OU 275V - FORNECIMENTO E INSTALAÇÃO. AF_07/2025</t>
  </si>
  <si>
    <t>101895</t>
  </si>
  <si>
    <t>DISJUNTOR TERMOMAGNÉTICO TRIPOLAR, CORRENTE NOMINAL DE 125A - FORNECIMENTO E INSTALAÇÃO. AF_07/2025</t>
  </si>
  <si>
    <t>91856</t>
  </si>
  <si>
    <t>ELETRODUTO FLEXÍVEL CORRUGADO, PVC, DN 32 MM (1"), PARA CIRCUITOS TERMINAIS, INSTALADO EM PAREDE - FORNECIMENTO E INSTALAÇÃO. AF_03/2023</t>
  </si>
  <si>
    <t>91854</t>
  </si>
  <si>
    <t>ELETRODUTO FLEXÍVEL CORRUGADO, PVC, DN 25 MM (3/4"), PARA CIRCUITOS TERMINAIS, INSTALADO EM PAREDE - FORNECIMENTO E INSTALAÇÃO. AF_03/2023</t>
  </si>
  <si>
    <t>97667</t>
  </si>
  <si>
    <t>ELETRODUTO FLEXÍVEL CORRUGADO, PEAD, DN 50 (1 1/2"), PARA REDE ENTERRADA DE DISTRIBUIÇÃO DE ENERGIA ELÉTRICA - FORNECIMENTO E INSTALAÇÃO. AF_12/2021</t>
  </si>
  <si>
    <t>91860</t>
  </si>
  <si>
    <t>ELETRODUTO FLEXÍVEL CORRUGADO, PEAD, DN 40 MM (1 1/4"), PARA CIRCUITOS TERMINAIS, INSTALADO EM PAREDE - FORNECIMENTO E INSTALAÇÃO. AF_03/2023</t>
  </si>
  <si>
    <t>97668</t>
  </si>
  <si>
    <t>ELETRODUTO FLEXÍVEL CORRUGADO, PEAD, DN 63 (2"), PARA REDE ENTERRADA DE DISTRIBUIÇÃO DE ENERGIA ELÉTRICA - FORNECIMENTO E INSTALAÇÃO. AF_12/2021</t>
  </si>
  <si>
    <t>93010</t>
  </si>
  <si>
    <t>ELETRODUTO RÍGIDO ROSCÁVEL, PVC, DN 75 MM (2 1/2"), PARA REDE ENTERRADA DE DISTRIBUIÇÃO DE ENERGIA ELÉTRICA - FORNECIMENTO E INSTALAÇÃO. AF_12/2021</t>
  </si>
  <si>
    <t>100555</t>
  </si>
  <si>
    <t>RACK ABERTO EM COLUNA 44U PARA SERVIDOR - FORNECIMENTO E INSTALAÇÃO. AF_08/2025</t>
  </si>
  <si>
    <t>Fonte do preço</t>
  </si>
  <si>
    <t xml:space="preserve">SINAPI MS 08/2026 </t>
  </si>
  <si>
    <t>COMPOSIÇÃO ITEM 01</t>
  </si>
  <si>
    <t>COMPOSIÇÃO ITEM 02</t>
  </si>
  <si>
    <t>COMPOSIÇÃO ITEM 03</t>
  </si>
  <si>
    <t>COMPOSIÇÃO DE PREÇO 01 -  (material + instalação) | Base SINAPI 08/2026 - MS</t>
  </si>
  <si>
    <t>.</t>
  </si>
  <si>
    <t>Cotação em Campo Grande 09/26</t>
  </si>
  <si>
    <t>COMPOSIÇÃO ITEM 04</t>
  </si>
  <si>
    <t>Quadro distrib. chapa pintada - embutir - Barramento trifásico disj. geral - DIN Cap. 70 disj. unip. - In barr. 225A</t>
  </si>
  <si>
    <t>ITEM 4</t>
  </si>
  <si>
    <t>101509</t>
  </si>
  <si>
    <t>ENTRADA DE ENERGIA ELÉTRICA, AÉREA, TRIFÁSICA, COM CAIXA DE EMBUTIR, CABO DE 10 MM2 E DISJUNTOR DIN 50A (NÃO INCLUSO O POSTE)</t>
  </si>
  <si>
    <t>ITEM 5</t>
  </si>
  <si>
    <t>Plafon LED 36W Starbright Sobrepor Teto 40x40 Branco Neutro - COR Preto</t>
  </si>
  <si>
    <t>COMPOSIÇÃO ITEM 05</t>
  </si>
  <si>
    <t>100378</t>
  </si>
  <si>
    <t>Estrutura da escada em aço (longarinas, degraus, patamares): fabricação e instalação, por kg (aproximação: composição de tesoura em aço, incl. içamento, excl. pintura)</t>
  </si>
  <si>
    <t>89987</t>
  </si>
  <si>
    <t>REGISTRO DE GAVETA BRUTO, LATÃO, ROSCÁVEL, 3/4", COM ACABAMENTO E CANOPLA CROMADOS - FORNECIMENTO E INSTALAÇÃO. AF_08/2021</t>
  </si>
  <si>
    <t>REGISTRO DE ESFERA, PVC, SOLDÁVEL, COM VOLANTE, DN 50 MM - FORNECIMENTO E INSTALAÇÃO. AF_08/2021</t>
  </si>
  <si>
    <t>104328</t>
  </si>
  <si>
    <t>CAIXA SIFONADA, COM GRELHA QUADRADA, PVC, DN 150 X 150 X 50 MM, JUNTA SOLDÁVEL, FORNECIDA E INSTALADA EM RAMAL DE DESCARGA OU EM RAMAL DE ESGOTO SANITÁRIO. AF_08/2022</t>
  </si>
  <si>
    <t>104341</t>
  </si>
  <si>
    <t>BUCHA DE REDUÇÃO LONGA, PVC, SÉRIE NORMAL, ESGOTO PREDIAL, DN 50 X 40 MM, JUNTA SOLDÁVEL E ELÁSTICA, FORNECIDO E INSTALADO EM RAMAL DE DESCARGA OU RAMAL DE ESGOTO SANITÁRIO. AF_08/2022</t>
  </si>
  <si>
    <t>CURVA LONGA, 45 GRAUS, PVC OCRE, JUNTA ELÁSTICA, DN 100 MM, PARA COLETOR PREDIAL DE ESGOTO. AF_06/2022</t>
  </si>
  <si>
    <t>89732</t>
  </si>
  <si>
    <t>JOELHO 45 GRAUS, PVC, SERIE NORMAL, ESGOTO PREDIAL, DN 50 MM, JUNTA ELÁSTICA, FORNECIDO E INSTALADO EM RAMAL DE DESCARGA OU RAMAL DE ESGOTO SANITÁRIO. AF_08/2022</t>
  </si>
  <si>
    <t>89739</t>
  </si>
  <si>
    <t>JOELHO 45 GRAUS, PVC, SERIE NORMAL, ESGOTO PREDIAL, DN 75 MM, JUNTA ELÁSTICA, FORNECIDO E INSTALADO EM RAMAL DE DESCARGA OU RAMAL DE ESGOTO SANITÁRIO. AF_08/2022</t>
  </si>
  <si>
    <t>89726</t>
  </si>
  <si>
    <t>JOELHO 45 GRAUS, PVC, SERIE NORMAL, ESGOTO PREDIAL, DN 40 MM, JUNTA SOLDÁVEL, FORNECIDO E INSTALADO EM RAMAL DE DESCARGA OU RAMAL DE ESGOTO SANITÁRIO. AF_08/2022</t>
  </si>
  <si>
    <t>89748</t>
  </si>
  <si>
    <t>CURVA CURTA 90 GRAUS, PVC, SERIE NORMAL, ESGOTO PREDIAL, DN 100 MM, JUNTA ELÁSTICA, FORNECIDO E INSTALADO EM RAMAL DE DESCARGA OU RAMAL DE ESGOTO SANITÁRIO. AF_08/2022</t>
  </si>
  <si>
    <t>CURVA CURTA 90 GRAUS, PVC, SERIE NORMAL, ESGOTO PREDIAL, DN 40 MM, JUNTA SOLDÁVEL, FORNECIDO E INSTALADO EM RAMAL DE DESCARGA OU RAMAL DE ESGOTO SANITÁRIO. AF_08/2022</t>
  </si>
  <si>
    <t>89855</t>
  </si>
  <si>
    <t>JOELHO 45 GRAUS, PVC, SERIE NORMAL, ESGOTO PREDIAL, DN 150 MM, JUNTA ELÁSTICA, FORNECIDO E INSTALADO EM SUBCOLETOR AÉREO DE ESGOTO SANITÁRIO. AF_08/2022</t>
  </si>
  <si>
    <t>89744</t>
  </si>
  <si>
    <t>JOELHO 90 GRAUS, PVC, SERIE NORMAL, ESGOTO PREDIAL, DN 100 MM, JUNTA ELÁSTICA, FORNECIDO E INSTALADO EM RAMAL DE DESCARGA OU RAMAL DE ESGOTO SANITÁRIO. AF_08/2022</t>
  </si>
  <si>
    <t>89854</t>
  </si>
  <si>
    <t>JOELHO 90 GRAUS, PVC, SERIE NORMAL, ESGOTO PREDIAL, DN 150 MM, JUNTA ELÁSTICA, FORNECIDO E INSTALADO EM SUBCOLETOR AÉREO DE ESGOTO SANITÁRIO. AF_08/2022</t>
  </si>
  <si>
    <t>JOELHO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</si>
  <si>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</si>
  <si>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104345</t>
  </si>
  <si>
    <t>JUNÇÃO DE REDUÇÃO INVERTIDA, PVC, SÉRIE NORMAL, ESGOTO PREDIAL, DN 100 X 50 MM, JUNTA ELÁSTICA, FORNECIDO E INSTALADO EM RAMAL DE DESCARGA OU RAMAL DE ESGOTO SANITÁRIO. AF_08/2022</t>
  </si>
  <si>
    <t>89797</t>
  </si>
  <si>
    <t>JUNÇÃO SIMPLES, PVC, SERIE NORMAL, ESGOTO PREDIAL, DN 100 X 100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</si>
  <si>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</si>
  <si>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104343</t>
  </si>
  <si>
    <t>JUNÇÃO DE REDUÇÃO INVERTIDA, PVC, SÉRIE NORMAL, ESGOTO PREDIAL, DN 75 X 50 MM, JUNTA ELÁSTICA, FORNECIDO E INSTALADO EM RAMAL DE DESCARGA OU RAMAL DE ESGOTO SANITÁRIO. AF_08/2022</t>
  </si>
  <si>
    <t>89795</t>
  </si>
  <si>
    <t>JUNÇÃO SIMPLES, PVC, SERIE NORMAL, ESGOTO PREDIAL, DN 75 X 75 MM, JUNTA ELÁSTICA, FORNECIDO E INSTALADO EM RAMAL DE DESCARGA OU RAMAL DE ESGOTO SANITÁRIO. AF_08/2022</t>
  </si>
  <si>
    <t>LUVA SIMPLES, PVC, SERIE NORMAL, ESGOTO PREDIAL, DN 100 MM, JUNTA ELÁSTICA, FORNECIDO E INSTALADO EM RAMAL DE DESCARGA OU RAMAL DE ESGOTO SANITÁRIO. AF_08/2022</t>
  </si>
  <si>
    <t>95693</t>
  </si>
  <si>
    <t>LUVA SIMPLES, PVC, SÉRIE NORMAL, ESGOTO PREDIAL, DN 150 MM, JUNTA ELÁSTICA, FORNECIDO E INSTALADO EM SUBCOLETOR AÉREO DE ESGOTO SANITÁRIO. AF_08/2022</t>
  </si>
  <si>
    <t>89753</t>
  </si>
  <si>
    <t>LUVA SIMPLES, PVC, SERIE NORMAL, ESGOTO PREDIAL, DN 50 MM, JUNTA ELÁSTICA, FORNECIDO E INSTALADO EM RAMAL DE DESCARGA OU RAMAL DE ESGOTO SANITÁRIO. AF_08/2022</t>
  </si>
  <si>
    <t>89774</t>
  </si>
  <si>
    <t>LUVA SIMPLES, PVC, SERIE NORMAL, ESGOTO PREDIAL, DN 75 MM, JUNTA ELÁSTICA, FORNECIDO E INSTALADO EM RAMAL DE DESCARGA OU RAMAL DE ESGOTO SANITÁRIO. AF_08/2022</t>
  </si>
  <si>
    <t>89549</t>
  </si>
  <si>
    <t>REDUÇÃO EXCÊNTRICA, PVC, SERIE R, ÁGUA PLUVIAL, DN 75 X 50 MM, JUNTA ELÁSTICA, FORNECIDO E INSTALADO EM RAMAL DE ENCAMINHAMENTO. AF_06/2022</t>
  </si>
  <si>
    <t>104351</t>
  </si>
  <si>
    <t>TERMINAL DE VENTILAÇÃO, PVC, SÉRIE NORMAL, ESGOTO PREDIAL, DN 75 MM, JUNTA SOLDÁVEL, FORNECIDO E INSTALADO EM PRUMADA DE ESGOTO SANITÁRIO OU VENTILAÇÃO. AF_08/2022</t>
  </si>
  <si>
    <t>TUBO PVC, SERIE NORMAL, ESGOTO PREDIAL, DN 100 MM, FORNECIDO E INSTALADO EM RAMAL DE DESCARGA OU RAMAL DE ESGOTO SANITÁRIO. AF_08/2022</t>
  </si>
  <si>
    <t>89849</t>
  </si>
  <si>
    <t>TUBO PVC, SERIE NORMAL, ESGOTO PREDIAL, DN 150 MM, FORNECIDO E INSTALADO EM SUBCOLETOR AÉREO DE ESGOTO SANITÁRIO. AF_08/2022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</si>
  <si>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</si>
  <si>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</si>
  <si>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89713</t>
  </si>
  <si>
    <t>TUBO PVC, SERIE NORMAL, ESGOTO PREDIAL, DN 75 MM, FORNECIDO E INSTALADO EM RAMAL DE DESCARGA OU RAMAL DE ESGOTO SANITÁRIO. AF_08/2022</t>
  </si>
  <si>
    <t>104344</t>
  </si>
  <si>
    <t>TE, PVC, SÉRIE NORMAL, ESGOTO PREDIAL, DN 100 X 50 MM, JUNTA ELÁSTICA, FORNECIDO E INSTALADO EM RAMAL DE DESCARGA OU RAMAL DE ESGOTO SANITÁRIO. AF_08/2022</t>
  </si>
  <si>
    <t>89784</t>
  </si>
  <si>
    <t>TE, PVC, SERIE NORMAL, ESGOTO PREDIAL, DN 50 X 50 MM, JUNTA ELÁSTICA, FORNECIDO E INSTALADO EM RAMAL DE DESCARGA OU RAMAL DE ESGOTO SANITÁRIO. AF_08/2022</t>
  </si>
  <si>
    <t>99626</t>
  </si>
  <si>
    <t>VÁLVULA DE RETENÇÃO HORIZONTAL, DE BRONZE, ROSCÁVEL, 4" - FORNECIMENTO E INSTALAÇÃO. AF_08/2021</t>
  </si>
  <si>
    <t>94706</t>
  </si>
  <si>
    <t>ADAPTADOR COM FLANGE E ANEL DE VEDAÇÃO, PVC, SOLDÁVEL, DN 50 MM X 1 1/2", INSTALADO EM RESERVAÇÃO PREDIAL DE ÁGUA - FORNECIMENTO E INSTALAÇÃO. AF_04/2024</t>
  </si>
  <si>
    <t>89429</t>
  </si>
  <si>
    <t>ADAPTADOR CURTO COM BOLSA E ROSCA PARA REGISTRO, PVC, SOLDÁVEL, DN 25MM X 3/4, INSTALADO EM RAMAL DE DISTRIBUIÇÃO DE ÁGUA - FORNECIMENTO E INSTALAÇÃO. AF_06/2022</t>
  </si>
  <si>
    <t>103999</t>
  </si>
  <si>
    <t>BUCHA DE REDUÇÃO, LONGA, PVC, SOLDÁVEL, DN 50 X 25 MM, INSTALADO EM RAMAL DE DISTRIBUIÇÃO DE ÁGUA - FORNECIMENTO E INSTALAÇÃO. AF_06/2022</t>
  </si>
  <si>
    <t>89409</t>
  </si>
  <si>
    <t>JOELHO 45 GRAUS, PVC, SOLDÁVEL, DN 25MM, INSTALADO EM RAMAL DE DISTRIBUIÇÃO DE ÁGUA - FORNECIMENTO E INSTALAÇÃO. AF_06/2022</t>
  </si>
  <si>
    <t>89408</t>
  </si>
  <si>
    <t>JOELHO 90 GRAUS, PVC, SOLDÁVEL, DN 25MM, INSTALADO EM RAMAL DE DISTRIBUIÇÃO DE ÁGUA - FORNECIMENTO E INSTALAÇÃO. AF_06/2022</t>
  </si>
  <si>
    <t>103984</t>
  </si>
  <si>
    <t>JOELHO 90 GRAUS, PVC, SOLDÁVEL, DN 50MM, INSTALADO EM RAMAL DE DISTRIBUIÇÃO DE ÁGUA - FORNECIMENTO E INSTALAÇÃO. AF_06/2022</t>
  </si>
  <si>
    <t>89402</t>
  </si>
  <si>
    <t>TUBO, PVC, SOLDÁVEL, DE 25MM, INSTALADO EM RAMAL DE DISTRIBUIÇÃO DE ÁGUA - FORNECIMENTO E INSTALAÇÃO. AF_06/2022</t>
  </si>
  <si>
    <t>103979</t>
  </si>
  <si>
    <t>TUBO, PVC, SOLDÁVEL, DE 50MM, INSTALADO EM RAMAL DE DISTRIBUIÇÃO DE ÁGUA - FORNECIMENTO E INSTALAÇÃO. AF_06/2022</t>
  </si>
  <si>
    <t>89440</t>
  </si>
  <si>
    <t>TE, PVC, SOLDÁVEL, DN 25MM, INSTALADO EM RAMAL DE DISTRIBUIÇÃO DE ÁGUA - FORNECIMENTO E INSTALAÇÃO. AF_06/2022</t>
  </si>
  <si>
    <t>104008</t>
  </si>
  <si>
    <t>TE DE REDUÇÃO, 90 GRAUS, PVC, SOLDÁVEL, DN 50 MM X 32 MM, INSTALADO EM RAMAL DE DISTRIBUIÇÃO DE ÁGUA - FORNECIMENTO E INSTALAÇÃO. AF_06/2022</t>
  </si>
  <si>
    <t>90373</t>
  </si>
  <si>
    <t>JOELHO 90 GRAUS COM BUCHA DE LATÃO, PVC, SOLDÁVEL, DN 25MM, X 1/2 INSTALADO EM RAMAL OU SUB-RAMAL DE ÁGUA - FORNECIMENTO E INSTALAÇÃO. AF_06/2022</t>
  </si>
  <si>
    <t>89396</t>
  </si>
  <si>
    <t>TÊ COM BUCHA DE LATÃO NA BOLSA CENTRAL, PVC, SOLDÁVEL, DN 25MM X 1/2, INSTALADO EM RAMAL OU SUB-RAMAL DE ÁGUA - FORNECIMENTO E INSTALAÇÃO. AF_06/2022</t>
  </si>
  <si>
    <t>103005</t>
  </si>
  <si>
    <t>CAIXA COM GRELHA RETANGULAR DE FERRO FUNDIDO, EM ALVENARIA COM TIJOLOS CERÂMICOS MACIÇOS, DIMENSÕES INTERNAS: 0,15 X 1,00 X 0,3 M. AF_05/2025</t>
  </si>
  <si>
    <t>CAIXA DE GORDURA PEQUENA (CAPACIDADE: 19 L), CIRCULAR, EM PVC, DIÂMETRO INTERNO= 0,3 M. AF_12/2020</t>
  </si>
  <si>
    <t>Porta de correr de alumínio, com duas folhas para vidro, incluso vidro liso incolor, fechadura e puxador, sem alizar (AF_10/2025)</t>
  </si>
  <si>
    <t>ANEL BORRACHA PARA TUBO ESGOTO PREDIAL, DN 100 MM (NBR 5688)</t>
  </si>
  <si>
    <t>ANEL BORRACHA, PARA TUBO PVC, REDE COLETOR ESGOTO, DN 150 MM (NBR 7362)</t>
  </si>
  <si>
    <t>296</t>
  </si>
  <si>
    <t>ANEL BORRACHA PARA TUBO ESGOTO PREDIAL, DN 50 MM (NBR 5688)</t>
  </si>
  <si>
    <t>297</t>
  </si>
  <si>
    <t>ANEL BORRACHA PARA TUBO ESGOTO PREDIAL, DN 75 MM (NBR 5688)</t>
  </si>
  <si>
    <t>1.16.0.2.</t>
  </si>
  <si>
    <t>FORMA</t>
  </si>
  <si>
    <t>LASTRO</t>
  </si>
  <si>
    <t>AÇO CA 50</t>
  </si>
  <si>
    <t>AÇO CA 60</t>
  </si>
  <si>
    <t>SERVIÇOES COMPLEMENTARES</t>
  </si>
  <si>
    <t>ADMINISTRAÇÃO LOCAL</t>
  </si>
  <si>
    <r>
      <rPr>
        <sz val="6"/>
        <rFont val="Arial MT"/>
      </rPr>
      <t>ENGENHEIRO CIVIL DE OBRA JUNIOR COM ENCARGOS
COMPLEMENTARES</t>
    </r>
  </si>
  <si>
    <t>1.15.0.4.</t>
  </si>
  <si>
    <t xml:space="preserve">Mobiliário </t>
  </si>
  <si>
    <t>60x60x25</t>
  </si>
  <si>
    <t>SAPATA 1</t>
  </si>
  <si>
    <t>PILAR 1</t>
  </si>
  <si>
    <t>20X20X150</t>
  </si>
  <si>
    <t>TOTAL</t>
  </si>
  <si>
    <t>1.91.0.2.</t>
  </si>
  <si>
    <t>DATA BASE
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</si>
</sst>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R\$\ #,##0.00"/>
    <numFmt numFmtId="165" formatCode="0.0%"/>
    <numFmt numFmtId="166" formatCode="0.0000"/>
    <numFmt numFmtId="167" formatCode="0.000"/>
  </numFmts>
  <fonts count="46" x14ac:knownFonts="1">
    <font>
      <sz val="10"/>
      <color rgb="FF000000"/>
      <name val="Times New Roman"/>
      <charset val="204"/>
    </font>
    <font>
      <sz val="11"/>
      <color theme="1"/>
      <name val="Calibri"/>
      <family val="2"/>
      <scheme val="minor"/>
    </font>
    <font>
      <b/>
      <sz val="6"/>
      <name val="Arial"/>
      <family val="2"/>
    </font>
    <font>
      <b/>
      <sz val="6"/>
      <color rgb="FF000000"/>
      <name val="Arial"/>
      <family val="2"/>
    </font>
    <font>
      <sz val="5.5"/>
      <name val="Arial MT"/>
    </font>
    <font>
      <b/>
      <sz val="5.5"/>
      <name val="Arial"/>
      <family val="2"/>
    </font>
    <font>
      <sz val="6"/>
      <name val="Arial MT"/>
    </font>
    <font>
      <sz val="6"/>
      <color rgb="FF000000"/>
      <name val="Arial MT"/>
      <family val="2"/>
    </font>
    <font>
      <sz val="6.5"/>
      <name val="Arial MT"/>
    </font>
    <font>
      <b/>
      <sz val="6.5"/>
      <name val="Arial"/>
      <family val="2"/>
    </font>
    <font>
      <sz val="6"/>
      <name val="Arial MT"/>
      <family val="2"/>
    </font>
    <font>
      <sz val="5.5"/>
      <name val="Arial MT"/>
      <family val="2"/>
    </font>
    <font>
      <sz val="10"/>
      <color rgb="FF000000"/>
      <name val="Times New Roman"/>
      <family val="1"/>
    </font>
    <font>
      <sz val="8"/>
      <name val="Times New Roman"/>
      <family val="1"/>
    </font>
    <font>
      <b/>
      <sz val="6"/>
      <color rgb="FF000000"/>
      <name val="Arial MT"/>
    </font>
    <font>
      <sz val="4"/>
      <name val="Arial MT"/>
      <family val="2"/>
    </font>
    <font>
      <b/>
      <sz val="6.5"/>
      <name val="Arial MT"/>
    </font>
    <font>
      <sz val="10"/>
      <color theme="0" tint="-0.14999847407452621"/>
      <name val="Times New Roman"/>
      <family val="1"/>
    </font>
    <font>
      <b/>
      <sz val="6"/>
      <color theme="0"/>
      <name val="Arial"/>
      <family val="2"/>
    </font>
    <font>
      <b/>
      <sz val="8"/>
      <color theme="0"/>
      <name val="Arial"/>
      <family val="2"/>
    </font>
    <font>
      <b/>
      <sz val="11"/>
      <color theme="0"/>
      <name val="Arial"/>
      <family val="2"/>
    </font>
    <font>
      <sz val="6"/>
      <name val="Times New Roman"/>
      <family val="2"/>
      <charset val="204"/>
    </font>
    <font>
      <b/>
      <sz val="10"/>
      <color theme="0"/>
      <name val="Arial"/>
      <family val="2"/>
    </font>
    <font>
      <sz val="8"/>
      <color theme="0"/>
      <name val="Arial Black"/>
      <family val="2"/>
    </font>
    <font>
      <sz val="6"/>
      <color rgb="FF000000"/>
      <name val="Arial"/>
      <family val="2"/>
    </font>
    <font>
      <b/>
      <sz val="9"/>
      <color theme="0"/>
      <name val="Arial"/>
      <family val="2"/>
    </font>
    <font>
      <sz val="11"/>
      <color theme="0"/>
      <name val="Calibri"/>
      <family val="2"/>
      <scheme val="minor"/>
    </font>
    <font>
      <sz val="10"/>
      <name val="Arial"/>
      <family val="2"/>
    </font>
    <font>
      <sz val="8"/>
      <name val="Arial"/>
      <family val="2"/>
    </font>
    <font>
      <b/>
      <sz val="14"/>
      <color theme="0"/>
      <name val="Calibri"/>
      <family val="2"/>
    </font>
    <font>
      <b/>
      <sz val="11"/>
      <color theme="0"/>
      <name val="Calibri"/>
      <family val="2"/>
    </font>
    <font>
      <sz val="11"/>
      <color rgb="FF000000"/>
      <name val="Calibri"/>
      <family val="2"/>
    </font>
    <font>
      <b/>
      <sz val="11"/>
      <color rgb="FF000000"/>
      <name val="Calibri"/>
      <family val="2"/>
    </font>
    <font>
      <b/>
      <sz val="11"/>
      <name val="Calibri"/>
      <family val="2"/>
    </font>
    <font>
      <b/>
      <sz val="10"/>
      <color rgb="FF000000"/>
      <name val="Arial"/>
      <family val="2"/>
    </font>
    <font>
      <b/>
      <sz val="11"/>
      <name val="Arial"/>
      <family val="2"/>
    </font>
    <font>
      <b/>
      <sz val="14"/>
      <color theme="0"/>
      <name val="Arial"/>
      <family val="2"/>
    </font>
    <font>
      <sz val="10"/>
      <color rgb="FF000000"/>
      <name val="Arial"/>
      <family val="2"/>
    </font>
    <font>
      <b/>
      <sz val="12"/>
      <name val="Arial"/>
      <family val="2"/>
    </font>
    <font>
      <i/>
      <sz val="10"/>
      <name val="Arial"/>
      <family val="2"/>
    </font>
    <font>
      <b/>
      <sz val="10"/>
      <name val="Arial"/>
      <family val="2"/>
    </font>
    <font>
      <b/>
      <sz val="10"/>
      <color rgb="FF0000FF"/>
      <name val="Arial"/>
      <family val="2"/>
    </font>
    <font>
      <b/>
      <sz val="10"/>
      <color rgb="FFFFFFFF"/>
      <name val="Arial"/>
      <family val="2"/>
    </font>
    <font>
      <sz val="10"/>
      <color rgb="FF0000FF"/>
      <name val="Arial"/>
      <family val="2"/>
    </font>
    <font>
      <sz val="6"/>
      <color rgb="FF000000"/>
      <name val="Arial MT"/>
    </font>
    <font>
      <sz val="6"/>
      <name val="Arial"/>
      <family val="2"/>
    </font>
  </fonts>
  <fills count="20">
    <fill>
      <patternFill patternType="none"/>
    </fill>
    <fill>
      <patternFill patternType="gray125"/>
    </fill>
    <fill>
      <patternFill patternType="solid">
        <fgColor rgb="FFCCCCFF"/>
      </patternFill>
    </fill>
    <fill>
      <patternFill patternType="solid">
        <fgColor rgb="FFC0C0C0"/>
      </patternFill>
    </fill>
    <fill>
      <patternFill patternType="solid">
        <fgColor rgb="FFFFFF99"/>
      </patternFill>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
      <patternFill patternType="solid">
        <fgColor theme="1" tint="0.249977111117893"/>
        <bgColor indexed="64"/>
      </patternFill>
    </fill>
    <fill>
      <patternFill patternType="solid">
        <fgColor theme="5" tint="0.39997558519241921"/>
        <bgColor indexed="64"/>
      </patternFill>
    </fill>
    <fill>
      <patternFill patternType="solid">
        <fgColor rgb="FFCCCCFF"/>
        <bgColor indexed="64"/>
      </patternFill>
    </fill>
    <fill>
      <patternFill patternType="solid">
        <fgColor theme="1" tint="0.14999847407452621"/>
        <bgColor rgb="FF1B365D"/>
      </patternFill>
    </fill>
    <fill>
      <patternFill patternType="solid">
        <fgColor theme="1" tint="0.14999847407452621"/>
        <bgColor indexed="64"/>
      </patternFill>
    </fill>
    <fill>
      <patternFill patternType="solid">
        <fgColor theme="1" tint="0.34998626667073579"/>
        <bgColor rgb="FF1B365D"/>
      </patternFill>
    </fill>
    <fill>
      <patternFill patternType="solid">
        <fgColor rgb="FFF4F7FA"/>
        <bgColor rgb="FFF4F7FA"/>
      </patternFill>
    </fill>
    <fill>
      <patternFill patternType="solid">
        <fgColor theme="0" tint="-0.249977111117893"/>
        <bgColor rgb="FFE6EEF8"/>
      </patternFill>
    </fill>
    <fill>
      <patternFill patternType="solid">
        <fgColor rgb="FFFFFF99"/>
        <bgColor indexed="64"/>
      </patternFill>
    </fill>
    <fill>
      <patternFill patternType="solid">
        <fgColor rgb="FFFFFF99"/>
        <bgColor rgb="FFFFFFCC"/>
      </patternFill>
    </fill>
    <fill>
      <patternFill patternType="solid">
        <fgColor rgb="FF1F3864"/>
        <bgColor rgb="FF333333"/>
      </patternFill>
    </fill>
    <fill>
      <patternFill patternType="solid">
        <fgColor theme="0"/>
        <bgColor rgb="FFFFFFCC"/>
      </patternFill>
    </fill>
  </fills>
  <borders count="4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auto="1"/>
      </bottom>
      <diagonal/>
    </border>
    <border>
      <left style="medium">
        <color auto="1"/>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auto="1"/>
      </right>
      <top style="medium">
        <color auto="1"/>
      </top>
      <bottom/>
      <diagonal/>
    </border>
    <border>
      <left style="medium">
        <color auto="1"/>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rgb="FFD3D3D3"/>
      </right>
      <top style="medium">
        <color auto="1"/>
      </top>
      <bottom style="medium">
        <color auto="1"/>
      </bottom>
      <diagonal/>
    </border>
    <border>
      <left style="thin">
        <color rgb="FFD3D3D3"/>
      </left>
      <right style="thin">
        <color rgb="FFD3D3D3"/>
      </right>
      <top style="medium">
        <color auto="1"/>
      </top>
      <bottom style="medium">
        <color auto="1"/>
      </bottom>
      <diagonal/>
    </border>
    <border>
      <left style="thin">
        <color rgb="FFD3D3D3"/>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diagonal/>
    </border>
    <border>
      <left/>
      <right style="medium">
        <color auto="1"/>
      </right>
      <top/>
      <bottom/>
      <diagonal/>
    </border>
    <border>
      <left style="medium">
        <color auto="1"/>
      </left>
      <right/>
      <top/>
      <bottom/>
      <diagonal/>
    </border>
    <border>
      <left style="thin">
        <color rgb="FFBBBBBB"/>
      </left>
      <right style="thin">
        <color rgb="FFBBBBBB"/>
      </right>
      <top style="thin">
        <color rgb="FFBBBBBB"/>
      </top>
      <bottom style="thin">
        <color rgb="FFBBBBBB"/>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BBBBBB"/>
      </left>
      <right style="medium">
        <color auto="1"/>
      </right>
      <top style="medium">
        <color auto="1"/>
      </top>
      <bottom style="medium">
        <color auto="1"/>
      </bottom>
      <diagonal/>
    </border>
    <border>
      <left style="medium">
        <color auto="1"/>
      </left>
      <right style="thin">
        <color rgb="FFBBBBBB"/>
      </right>
      <top style="medium">
        <color auto="1"/>
      </top>
      <bottom style="medium">
        <color auto="1"/>
      </bottom>
      <diagonal/>
    </border>
    <border>
      <left style="thin">
        <color rgb="FFBBBBBB"/>
      </left>
      <right style="thin">
        <color rgb="FFBBBBBB"/>
      </right>
      <top style="medium">
        <color auto="1"/>
      </top>
      <bottom style="medium">
        <color auto="1"/>
      </bottom>
      <diagonal/>
    </border>
  </borders>
  <cellStyleXfs count="4">
    <xf numFmtId="0" fontId="0" fillId="0" borderId="0"/>
    <xf numFmtId="44" fontId="12" fillId="0" borderId="0" applyFont="0" applyFill="0" applyBorder="0" applyAlignment="0" applyProtection="0"/>
    <xf numFmtId="0" fontId="1" fillId="0" borderId="0"/>
    <xf numFmtId="44" fontId="1" fillId="0" borderId="0" applyFont="0" applyFill="0" applyBorder="0" applyAlignment="0" applyProtection="0"/>
  </cellStyleXfs>
  <cellXfs count="223">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wrapText="1"/>
    </xf>
    <xf numFmtId="1" fontId="7" fillId="4" borderId="1" xfId="0" applyNumberFormat="1" applyFont="1" applyFill="1" applyBorder="1" applyAlignment="1">
      <alignment horizontal="center" vertical="top" shrinkToFit="1"/>
    </xf>
    <xf numFmtId="0" fontId="6" fillId="4"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5" fillId="3" borderId="7" xfId="0" applyFont="1" applyFill="1" applyBorder="1" applyAlignment="1">
      <alignment horizontal="center" vertical="top" wrapText="1"/>
    </xf>
    <xf numFmtId="0" fontId="2" fillId="3" borderId="7" xfId="0" applyFont="1" applyFill="1" applyBorder="1" applyAlignment="1">
      <alignment horizontal="left" vertical="top" wrapText="1"/>
    </xf>
    <xf numFmtId="0" fontId="0" fillId="3" borderId="7" xfId="0" applyFill="1" applyBorder="1" applyAlignment="1">
      <alignment horizontal="left" wrapText="1"/>
    </xf>
    <xf numFmtId="0" fontId="4" fillId="0" borderId="7" xfId="0" applyFont="1" applyBorder="1" applyAlignment="1">
      <alignment horizontal="center" vertical="top" wrapText="1"/>
    </xf>
    <xf numFmtId="0" fontId="6" fillId="0" borderId="7" xfId="0" applyFont="1" applyBorder="1" applyAlignment="1">
      <alignment horizontal="left" vertical="top" wrapText="1"/>
    </xf>
    <xf numFmtId="1" fontId="7" fillId="4" borderId="7" xfId="0" applyNumberFormat="1" applyFont="1" applyFill="1" applyBorder="1" applyAlignment="1">
      <alignment horizontal="center" vertical="top" shrinkToFit="1"/>
    </xf>
    <xf numFmtId="0" fontId="10" fillId="0" borderId="7" xfId="0" applyFont="1" applyBorder="1" applyAlignment="1">
      <alignment horizontal="left" vertical="top" wrapText="1"/>
    </xf>
    <xf numFmtId="0" fontId="6" fillId="4" borderId="7" xfId="0" applyFont="1" applyFill="1" applyBorder="1" applyAlignment="1">
      <alignment horizontal="center" vertical="top" wrapText="1"/>
    </xf>
    <xf numFmtId="2" fontId="7" fillId="0" borderId="7" xfId="0" applyNumberFormat="1" applyFont="1" applyBorder="1" applyAlignment="1">
      <alignment horizontal="right" vertical="top" shrinkToFit="1"/>
    </xf>
    <xf numFmtId="0" fontId="6" fillId="2" borderId="7" xfId="0" applyFont="1" applyFill="1" applyBorder="1" applyAlignment="1">
      <alignment horizontal="center" vertical="top" wrapText="1"/>
    </xf>
    <xf numFmtId="0" fontId="0" fillId="4" borderId="7" xfId="0" applyFill="1" applyBorder="1" applyAlignment="1">
      <alignment horizontal="left" vertical="top" wrapText="1"/>
    </xf>
    <xf numFmtId="0" fontId="6" fillId="4" borderId="7" xfId="0" applyFont="1" applyFill="1" applyBorder="1" applyAlignment="1">
      <alignment horizontal="left" vertical="top" wrapText="1"/>
    </xf>
    <xf numFmtId="0" fontId="10" fillId="4" borderId="7" xfId="0" applyFont="1" applyFill="1" applyBorder="1" applyAlignment="1">
      <alignment horizontal="center" vertical="top" wrapText="1"/>
    </xf>
    <xf numFmtId="2" fontId="7" fillId="5" borderId="7" xfId="0" applyNumberFormat="1" applyFont="1" applyFill="1" applyBorder="1" applyAlignment="1">
      <alignment horizontal="right" vertical="top" shrinkToFit="1"/>
    </xf>
    <xf numFmtId="0" fontId="10" fillId="2" borderId="7" xfId="0" applyFont="1" applyFill="1" applyBorder="1" applyAlignment="1">
      <alignment horizontal="center" vertical="top" wrapText="1"/>
    </xf>
    <xf numFmtId="2" fontId="7" fillId="6" borderId="7" xfId="0" applyNumberFormat="1" applyFont="1" applyFill="1" applyBorder="1" applyAlignment="1">
      <alignment horizontal="right" vertical="top" shrinkToFit="1"/>
    </xf>
    <xf numFmtId="2" fontId="7" fillId="7" borderId="7" xfId="0" applyNumberFormat="1" applyFont="1" applyFill="1" applyBorder="1" applyAlignment="1">
      <alignment horizontal="right" vertical="top" shrinkToFit="1"/>
    </xf>
    <xf numFmtId="0" fontId="0" fillId="5" borderId="7" xfId="0" applyFill="1" applyBorder="1" applyAlignment="1">
      <alignment horizontal="left" vertical="top"/>
    </xf>
    <xf numFmtId="0" fontId="4" fillId="0" borderId="7" xfId="0" applyFont="1" applyBorder="1" applyAlignment="1">
      <alignment horizontal="center" vertical="center" wrapText="1"/>
    </xf>
    <xf numFmtId="0" fontId="6" fillId="0" borderId="7" xfId="0" applyFont="1" applyBorder="1" applyAlignment="1">
      <alignment horizontal="left" vertical="center" wrapText="1"/>
    </xf>
    <xf numFmtId="1" fontId="7" fillId="4" borderId="7" xfId="0" applyNumberFormat="1" applyFont="1" applyFill="1" applyBorder="1" applyAlignment="1">
      <alignment horizontal="center" vertical="center" shrinkToFit="1"/>
    </xf>
    <xf numFmtId="0" fontId="10" fillId="0" borderId="7" xfId="0" applyFont="1" applyBorder="1" applyAlignment="1">
      <alignment horizontal="left" vertical="center" wrapText="1"/>
    </xf>
    <xf numFmtId="0" fontId="11" fillId="0" borderId="7" xfId="0" applyFont="1" applyBorder="1" applyAlignment="1">
      <alignment horizontal="center" vertical="top" wrapText="1"/>
    </xf>
    <xf numFmtId="0" fontId="15" fillId="2" borderId="7" xfId="0" applyFont="1" applyFill="1" applyBorder="1" applyAlignment="1">
      <alignment horizontal="center" vertical="top" wrapText="1"/>
    </xf>
    <xf numFmtId="44" fontId="0" fillId="3" borderId="7" xfId="1" applyFont="1" applyFill="1" applyBorder="1" applyAlignment="1">
      <alignment horizontal="left" wrapText="1"/>
    </xf>
    <xf numFmtId="44" fontId="7" fillId="4" borderId="7" xfId="1" applyFont="1" applyFill="1" applyBorder="1" applyAlignment="1">
      <alignment horizontal="right" vertical="top" shrinkToFit="1"/>
    </xf>
    <xf numFmtId="44" fontId="7" fillId="5" borderId="7" xfId="1" applyFont="1" applyFill="1" applyBorder="1" applyAlignment="1">
      <alignment horizontal="right" vertical="top" shrinkToFit="1"/>
    </xf>
    <xf numFmtId="44" fontId="0" fillId="0" borderId="0" xfId="1" applyFont="1" applyAlignment="1">
      <alignment horizontal="left" vertical="top"/>
    </xf>
    <xf numFmtId="44" fontId="2" fillId="3" borderId="7" xfId="1" applyFont="1" applyFill="1" applyBorder="1" applyAlignment="1">
      <alignment horizontal="right" vertical="top" wrapText="1" indent="1"/>
    </xf>
    <xf numFmtId="44" fontId="7" fillId="0" borderId="7" xfId="1" applyFont="1" applyBorder="1" applyAlignment="1">
      <alignment horizontal="right" vertical="top" shrinkToFit="1"/>
    </xf>
    <xf numFmtId="44" fontId="14" fillId="5" borderId="7" xfId="1" applyFont="1" applyFill="1" applyBorder="1" applyAlignment="1">
      <alignment horizontal="right" vertical="top" shrinkToFit="1"/>
    </xf>
    <xf numFmtId="0" fontId="8" fillId="0" borderId="0" xfId="0" applyFont="1" applyAlignment="1">
      <alignment horizontal="left" vertical="top" wrapText="1"/>
    </xf>
    <xf numFmtId="0" fontId="5" fillId="3" borderId="8" xfId="0" applyFont="1" applyFill="1" applyBorder="1" applyAlignment="1">
      <alignment horizontal="center" vertical="top" wrapText="1"/>
    </xf>
    <xf numFmtId="0" fontId="2" fillId="3" borderId="8" xfId="0" applyFont="1" applyFill="1" applyBorder="1" applyAlignment="1">
      <alignment horizontal="left" vertical="top" wrapText="1"/>
    </xf>
    <xf numFmtId="0" fontId="2" fillId="3" borderId="2" xfId="0" applyFont="1" applyFill="1" applyBorder="1" applyAlignment="1">
      <alignment horizontal="left" vertical="top" wrapText="1"/>
    </xf>
    <xf numFmtId="44" fontId="14" fillId="5" borderId="8" xfId="1" applyFont="1" applyFill="1" applyBorder="1" applyAlignment="1">
      <alignment horizontal="right" vertical="top" shrinkToFit="1"/>
    </xf>
    <xf numFmtId="10" fontId="0" fillId="0" borderId="0" xfId="0" applyNumberFormat="1" applyAlignment="1">
      <alignment horizontal="left" vertical="top"/>
    </xf>
    <xf numFmtId="0" fontId="0" fillId="4" borderId="9" xfId="0" applyFill="1" applyBorder="1" applyAlignment="1">
      <alignment horizontal="left" vertical="center" wrapText="1"/>
    </xf>
    <xf numFmtId="0" fontId="0" fillId="4" borderId="10" xfId="0" applyFill="1" applyBorder="1" applyAlignment="1">
      <alignment horizontal="left" vertical="center" wrapText="1"/>
    </xf>
    <xf numFmtId="0" fontId="0" fillId="4" borderId="11" xfId="0" applyFill="1" applyBorder="1" applyAlignment="1">
      <alignment horizontal="left" vertical="center" wrapText="1"/>
    </xf>
    <xf numFmtId="0" fontId="0" fillId="7" borderId="0" xfId="0" applyFill="1" applyAlignment="1">
      <alignment horizontal="left" vertical="center" wrapText="1"/>
    </xf>
    <xf numFmtId="0" fontId="0" fillId="7" borderId="0" xfId="0" applyFill="1" applyAlignment="1">
      <alignment horizontal="left" vertical="top"/>
    </xf>
    <xf numFmtId="0" fontId="8" fillId="0" borderId="4" xfId="0" applyFont="1" applyBorder="1" applyAlignment="1">
      <alignment horizontal="right" vertical="top" wrapText="1"/>
    </xf>
    <xf numFmtId="0" fontId="8" fillId="0" borderId="5" xfId="0" applyFont="1" applyBorder="1" applyAlignment="1">
      <alignment horizontal="right" vertical="top" wrapText="1"/>
    </xf>
    <xf numFmtId="0" fontId="8" fillId="0" borderId="0" xfId="0" applyFont="1" applyAlignment="1">
      <alignment horizontal="right" vertical="top" wrapText="1"/>
    </xf>
    <xf numFmtId="0" fontId="9" fillId="0" borderId="0" xfId="0" applyFont="1" applyAlignment="1">
      <alignment horizontal="left" vertical="top" wrapText="1"/>
    </xf>
    <xf numFmtId="0" fontId="17" fillId="0" borderId="0" xfId="0" applyFont="1" applyAlignment="1">
      <alignment horizontal="left" vertical="top"/>
    </xf>
    <xf numFmtId="44" fontId="3" fillId="3" borderId="12" xfId="1" applyFont="1" applyFill="1" applyBorder="1" applyAlignment="1">
      <alignment horizontal="right" vertical="top" shrinkToFit="1"/>
    </xf>
    <xf numFmtId="44" fontId="19" fillId="8" borderId="13" xfId="1" applyFont="1" applyFill="1" applyBorder="1" applyAlignment="1">
      <alignment horizontal="left" vertical="top"/>
    </xf>
    <xf numFmtId="0" fontId="0" fillId="0" borderId="0" xfId="0" applyAlignment="1">
      <alignment horizontal="left" vertical="top" wrapText="1"/>
    </xf>
    <xf numFmtId="0" fontId="2" fillId="0" borderId="20" xfId="0" applyFont="1" applyBorder="1" applyAlignment="1">
      <alignment horizontal="left" vertical="top" wrapText="1"/>
    </xf>
    <xf numFmtId="9" fontId="23" fillId="8" borderId="13" xfId="0" applyNumberFormat="1" applyFont="1" applyFill="1" applyBorder="1" applyAlignment="1">
      <alignment horizontal="center" vertical="top" wrapText="1"/>
    </xf>
    <xf numFmtId="0" fontId="22" fillId="8" borderId="27" xfId="0" applyFont="1" applyFill="1" applyBorder="1" applyAlignment="1">
      <alignment horizontal="center" vertical="top" wrapText="1"/>
    </xf>
    <xf numFmtId="0" fontId="24" fillId="4" borderId="7" xfId="0" applyFont="1" applyFill="1" applyBorder="1" applyAlignment="1">
      <alignment horizontal="left" vertical="top" wrapText="1"/>
    </xf>
    <xf numFmtId="0" fontId="10" fillId="4" borderId="7" xfId="0" applyFont="1" applyFill="1" applyBorder="1" applyAlignment="1">
      <alignment horizontal="left" vertical="top" wrapText="1"/>
    </xf>
    <xf numFmtId="0" fontId="12" fillId="0" borderId="0" xfId="0" applyFont="1" applyAlignment="1">
      <alignment horizontal="left" vertical="top"/>
    </xf>
    <xf numFmtId="2" fontId="7" fillId="7" borderId="0" xfId="0" applyNumberFormat="1" applyFont="1" applyFill="1" applyAlignment="1">
      <alignment horizontal="right" vertical="top" shrinkToFit="1"/>
    </xf>
    <xf numFmtId="0" fontId="4" fillId="7" borderId="0" xfId="0" applyFont="1" applyFill="1" applyAlignment="1">
      <alignment horizontal="center" vertical="top" wrapText="1"/>
    </xf>
    <xf numFmtId="0" fontId="10" fillId="7" borderId="0" xfId="0" applyFont="1" applyFill="1" applyAlignment="1">
      <alignment horizontal="left" vertical="top" wrapText="1"/>
    </xf>
    <xf numFmtId="0" fontId="10" fillId="7" borderId="0" xfId="0" applyFont="1" applyFill="1" applyAlignment="1">
      <alignment horizontal="center" vertical="top" wrapText="1"/>
    </xf>
    <xf numFmtId="0" fontId="6" fillId="7" borderId="0" xfId="0" applyFont="1" applyFill="1" applyAlignment="1">
      <alignment horizontal="left" vertical="top" wrapText="1"/>
    </xf>
    <xf numFmtId="44" fontId="7" fillId="7" borderId="0" xfId="1" applyFont="1" applyFill="1" applyBorder="1" applyAlignment="1">
      <alignment horizontal="right" vertical="top" shrinkToFit="1"/>
    </xf>
    <xf numFmtId="0" fontId="6" fillId="7" borderId="0" xfId="0" applyFont="1" applyFill="1" applyAlignment="1">
      <alignment horizontal="center" vertical="top" wrapText="1"/>
    </xf>
    <xf numFmtId="0" fontId="10" fillId="9" borderId="7" xfId="0" applyFont="1" applyFill="1" applyBorder="1" applyAlignment="1">
      <alignment horizontal="center" vertical="top" wrapText="1"/>
    </xf>
    <xf numFmtId="1" fontId="7" fillId="7" borderId="0" xfId="0" applyNumberFormat="1" applyFont="1" applyFill="1" applyAlignment="1">
      <alignment horizontal="center" vertical="top" shrinkToFit="1"/>
    </xf>
    <xf numFmtId="0" fontId="6" fillId="10" borderId="7" xfId="0" applyFont="1" applyFill="1" applyBorder="1" applyAlignment="1">
      <alignment horizontal="center" vertical="top" wrapText="1"/>
    </xf>
    <xf numFmtId="0" fontId="27" fillId="10" borderId="27" xfId="0" applyFont="1" applyFill="1" applyBorder="1" applyAlignment="1">
      <alignment horizontal="center" vertical="top" wrapText="1"/>
    </xf>
    <xf numFmtId="0" fontId="27" fillId="9" borderId="27" xfId="0" applyFont="1" applyFill="1" applyBorder="1" applyAlignment="1">
      <alignment horizontal="center" vertical="top" wrapText="1"/>
    </xf>
    <xf numFmtId="10" fontId="28" fillId="10" borderId="13" xfId="0" applyNumberFormat="1" applyFont="1" applyFill="1" applyBorder="1" applyAlignment="1">
      <alignment horizontal="center" vertical="center" wrapText="1"/>
    </xf>
    <xf numFmtId="10" fontId="28" fillId="9" borderId="13" xfId="0" applyNumberFormat="1" applyFont="1" applyFill="1" applyBorder="1" applyAlignment="1">
      <alignment horizontal="center" vertical="center" wrapText="1"/>
    </xf>
    <xf numFmtId="0" fontId="0" fillId="0" borderId="0" xfId="0"/>
    <xf numFmtId="0" fontId="26" fillId="12" borderId="24" xfId="0" applyFont="1" applyFill="1" applyBorder="1"/>
    <xf numFmtId="0" fontId="26" fillId="12" borderId="25" xfId="0" applyFont="1" applyFill="1" applyBorder="1"/>
    <xf numFmtId="0" fontId="26" fillId="12" borderId="26" xfId="0" applyFont="1" applyFill="1" applyBorder="1"/>
    <xf numFmtId="0" fontId="30" fillId="13" borderId="28" xfId="0" applyFont="1" applyFill="1" applyBorder="1" applyAlignment="1">
      <alignment horizontal="center" vertical="center" wrapText="1"/>
    </xf>
    <xf numFmtId="0" fontId="30" fillId="13" borderId="29" xfId="0" applyFont="1" applyFill="1" applyBorder="1" applyAlignment="1">
      <alignment horizontal="center" vertical="center" wrapText="1"/>
    </xf>
    <xf numFmtId="0" fontId="30" fillId="13" borderId="30" xfId="0" applyFont="1" applyFill="1" applyBorder="1" applyAlignment="1">
      <alignment horizontal="center" vertical="center" wrapText="1"/>
    </xf>
    <xf numFmtId="0" fontId="31" fillId="0" borderId="31" xfId="0" applyFont="1" applyBorder="1" applyAlignment="1">
      <alignment horizontal="center" vertical="center" wrapText="1"/>
    </xf>
    <xf numFmtId="0" fontId="31" fillId="0" borderId="32" xfId="0" applyFont="1" applyBorder="1" applyAlignment="1">
      <alignment horizontal="left" vertical="center" wrapText="1"/>
    </xf>
    <xf numFmtId="164" fontId="31" fillId="0" borderId="31" xfId="0" applyNumberFormat="1" applyFont="1" applyBorder="1" applyAlignment="1">
      <alignment horizontal="right" vertical="center"/>
    </xf>
    <xf numFmtId="165" fontId="32" fillId="0" borderId="31" xfId="0" applyNumberFormat="1" applyFont="1" applyBorder="1" applyAlignment="1">
      <alignment horizontal="right" vertical="center"/>
    </xf>
    <xf numFmtId="0" fontId="31" fillId="14" borderId="33" xfId="0" applyFont="1" applyFill="1" applyBorder="1" applyAlignment="1">
      <alignment horizontal="center" vertical="center" wrapText="1"/>
    </xf>
    <xf numFmtId="0" fontId="31" fillId="14" borderId="34" xfId="0" applyFont="1" applyFill="1" applyBorder="1" applyAlignment="1">
      <alignment horizontal="left" vertical="center" wrapText="1"/>
    </xf>
    <xf numFmtId="164" fontId="31" fillId="14" borderId="33" xfId="0" applyNumberFormat="1" applyFont="1" applyFill="1" applyBorder="1" applyAlignment="1">
      <alignment horizontal="right" vertical="center"/>
    </xf>
    <xf numFmtId="165" fontId="32" fillId="14" borderId="33" xfId="0" applyNumberFormat="1" applyFont="1" applyFill="1" applyBorder="1" applyAlignment="1">
      <alignment horizontal="right" vertical="center"/>
    </xf>
    <xf numFmtId="0" fontId="31" fillId="0" borderId="33" xfId="0" applyFont="1" applyBorder="1" applyAlignment="1">
      <alignment horizontal="center" vertical="center" wrapText="1"/>
    </xf>
    <xf numFmtId="0" fontId="31" fillId="0" borderId="34" xfId="0" applyFont="1" applyBorder="1" applyAlignment="1">
      <alignment horizontal="left" vertical="center" wrapText="1"/>
    </xf>
    <xf numFmtId="164" fontId="31" fillId="0" borderId="33" xfId="0" applyNumberFormat="1" applyFont="1" applyBorder="1" applyAlignment="1">
      <alignment horizontal="right" vertical="center"/>
    </xf>
    <xf numFmtId="165" fontId="32" fillId="0" borderId="33" xfId="0" applyNumberFormat="1" applyFont="1" applyBorder="1" applyAlignment="1">
      <alignment horizontal="right" vertical="center"/>
    </xf>
    <xf numFmtId="0" fontId="31" fillId="0" borderId="35" xfId="0" applyFont="1" applyBorder="1" applyAlignment="1">
      <alignment horizontal="center" vertical="center" wrapText="1"/>
    </xf>
    <xf numFmtId="0" fontId="31" fillId="0" borderId="36" xfId="0" applyFont="1" applyBorder="1" applyAlignment="1">
      <alignment horizontal="left" vertical="center" wrapText="1"/>
    </xf>
    <xf numFmtId="164" fontId="31" fillId="0" borderId="37" xfId="0" applyNumberFormat="1" applyFont="1" applyBorder="1" applyAlignment="1">
      <alignment horizontal="right" vertical="center"/>
    </xf>
    <xf numFmtId="165" fontId="32" fillId="0" borderId="37" xfId="0" applyNumberFormat="1" applyFont="1" applyBorder="1" applyAlignment="1">
      <alignment horizontal="right" vertical="center"/>
    </xf>
    <xf numFmtId="0" fontId="33" fillId="15" borderId="9" xfId="0" applyFont="1" applyFill="1" applyBorder="1"/>
    <xf numFmtId="0" fontId="33" fillId="15" borderId="11" xfId="0" applyFont="1" applyFill="1" applyBorder="1" applyAlignment="1">
      <alignment horizontal="left" vertical="center" wrapText="1"/>
    </xf>
    <xf numFmtId="164" fontId="33" fillId="15" borderId="20" xfId="0" applyNumberFormat="1" applyFont="1" applyFill="1" applyBorder="1" applyAlignment="1">
      <alignment horizontal="right" vertical="center"/>
    </xf>
    <xf numFmtId="165" fontId="33" fillId="15" borderId="20" xfId="0" applyNumberFormat="1" applyFont="1" applyFill="1" applyBorder="1" applyAlignment="1">
      <alignment horizontal="right" vertical="center"/>
    </xf>
    <xf numFmtId="0" fontId="34" fillId="0" borderId="0" xfId="0" applyFont="1" applyAlignment="1">
      <alignment horizontal="left"/>
    </xf>
    <xf numFmtId="0" fontId="0" fillId="0" borderId="0" xfId="0" applyAlignment="1">
      <alignment horizontal="left"/>
    </xf>
    <xf numFmtId="0" fontId="12" fillId="0" borderId="0" xfId="0" applyFont="1" applyAlignment="1">
      <alignment horizontal="left"/>
    </xf>
    <xf numFmtId="0" fontId="35" fillId="7" borderId="0" xfId="0" applyFont="1" applyFill="1" applyAlignment="1">
      <alignment horizontal="center" vertical="center"/>
    </xf>
    <xf numFmtId="4" fontId="0" fillId="0" borderId="0" xfId="0" applyNumberFormat="1"/>
    <xf numFmtId="0" fontId="16" fillId="0" borderId="0" xfId="0" applyFont="1" applyAlignment="1">
      <alignment horizontal="left" wrapText="1"/>
    </xf>
    <xf numFmtId="2" fontId="0" fillId="0" borderId="0" xfId="0" applyNumberFormat="1" applyAlignment="1">
      <alignment horizontal="left" vertical="top"/>
    </xf>
    <xf numFmtId="0" fontId="34" fillId="0" borderId="0" xfId="0" applyFont="1" applyAlignment="1">
      <alignment horizontal="left" vertical="top"/>
    </xf>
    <xf numFmtId="0" fontId="2" fillId="5" borderId="7" xfId="0" applyFont="1" applyFill="1" applyBorder="1" applyAlignment="1">
      <alignment horizontal="left" vertical="top" wrapText="1"/>
    </xf>
    <xf numFmtId="44" fontId="2" fillId="5" borderId="7" xfId="1" applyFont="1" applyFill="1" applyBorder="1" applyAlignment="1">
      <alignment horizontal="right" vertical="top" wrapText="1" indent="1"/>
    </xf>
    <xf numFmtId="0" fontId="10" fillId="16" borderId="7" xfId="0" applyFont="1" applyFill="1" applyBorder="1" applyAlignment="1">
      <alignment horizontal="left" vertical="top" wrapText="1"/>
    </xf>
    <xf numFmtId="1" fontId="7" fillId="16" borderId="7" xfId="0" applyNumberFormat="1" applyFont="1" applyFill="1" applyBorder="1" applyAlignment="1">
      <alignment horizontal="center" vertical="top" shrinkToFit="1"/>
    </xf>
    <xf numFmtId="0" fontId="0" fillId="16" borderId="7" xfId="0" applyFill="1" applyBorder="1" applyAlignment="1">
      <alignment horizontal="left" vertical="top" wrapText="1"/>
    </xf>
    <xf numFmtId="0" fontId="6" fillId="16" borderId="7" xfId="0" applyFont="1" applyFill="1" applyBorder="1" applyAlignment="1">
      <alignment horizontal="center" vertical="top" wrapText="1"/>
    </xf>
    <xf numFmtId="0" fontId="6" fillId="16" borderId="7" xfId="0" applyFont="1" applyFill="1" applyBorder="1" applyAlignment="1">
      <alignment horizontal="left" vertical="top" wrapText="1"/>
    </xf>
    <xf numFmtId="44" fontId="7" fillId="16" borderId="7" xfId="1" applyFont="1" applyFill="1" applyBorder="1" applyAlignment="1">
      <alignment horizontal="right" vertical="top" shrinkToFit="1"/>
    </xf>
    <xf numFmtId="0" fontId="10" fillId="16" borderId="7" xfId="0" applyFont="1" applyFill="1" applyBorder="1" applyAlignment="1">
      <alignment horizontal="center" vertical="top" wrapText="1"/>
    </xf>
    <xf numFmtId="0" fontId="38" fillId="0" borderId="0" xfId="0" applyFont="1"/>
    <xf numFmtId="0" fontId="39" fillId="0" borderId="0" xfId="0" applyFont="1"/>
    <xf numFmtId="0" fontId="40" fillId="0" borderId="0" xfId="0" applyFont="1"/>
    <xf numFmtId="0" fontId="41" fillId="17" borderId="40" xfId="0" applyFont="1" applyFill="1" applyBorder="1"/>
    <xf numFmtId="0" fontId="42" fillId="18" borderId="7" xfId="0" applyFont="1" applyFill="1" applyBorder="1" applyAlignment="1">
      <alignment horizontal="center" wrapText="1"/>
    </xf>
    <xf numFmtId="0" fontId="37" fillId="0" borderId="7" xfId="0" applyFont="1" applyBorder="1"/>
    <xf numFmtId="4" fontId="43" fillId="0" borderId="7" xfId="0" applyNumberFormat="1" applyFont="1" applyBorder="1"/>
    <xf numFmtId="4" fontId="37" fillId="0" borderId="7" xfId="0" applyNumberFormat="1" applyFont="1" applyBorder="1"/>
    <xf numFmtId="0" fontId="0" fillId="0" borderId="7" xfId="0" applyBorder="1"/>
    <xf numFmtId="0" fontId="27" fillId="7" borderId="7" xfId="0" applyFont="1" applyFill="1" applyBorder="1"/>
    <xf numFmtId="166" fontId="27" fillId="7" borderId="7" xfId="0" applyNumberFormat="1" applyFont="1" applyFill="1" applyBorder="1"/>
    <xf numFmtId="4" fontId="27" fillId="7" borderId="7" xfId="0" applyNumberFormat="1" applyFont="1" applyFill="1" applyBorder="1"/>
    <xf numFmtId="166" fontId="27" fillId="19" borderId="7" xfId="0" applyNumberFormat="1" applyFont="1" applyFill="1" applyBorder="1"/>
    <xf numFmtId="4" fontId="40" fillId="7" borderId="7" xfId="0" applyNumberFormat="1" applyFont="1" applyFill="1" applyBorder="1"/>
    <xf numFmtId="0" fontId="27" fillId="7" borderId="12" xfId="0" applyFont="1" applyFill="1" applyBorder="1" applyAlignment="1">
      <alignment horizontal="left" wrapText="1"/>
    </xf>
    <xf numFmtId="0" fontId="27" fillId="7" borderId="12" xfId="0" applyFont="1" applyFill="1" applyBorder="1"/>
    <xf numFmtId="166" fontId="27" fillId="7" borderId="12" xfId="0" applyNumberFormat="1" applyFont="1" applyFill="1" applyBorder="1"/>
    <xf numFmtId="4" fontId="27" fillId="19" borderId="12" xfId="0" applyNumberFormat="1" applyFont="1" applyFill="1" applyBorder="1"/>
    <xf numFmtId="4" fontId="27" fillId="7" borderId="12" xfId="0" applyNumberFormat="1" applyFont="1" applyFill="1" applyBorder="1"/>
    <xf numFmtId="0" fontId="42" fillId="18" borderId="41" xfId="0" applyFont="1" applyFill="1" applyBorder="1" applyAlignment="1">
      <alignment horizontal="center"/>
    </xf>
    <xf numFmtId="0" fontId="42" fillId="18" borderId="42" xfId="0" applyFont="1" applyFill="1" applyBorder="1" applyAlignment="1">
      <alignment horizontal="center"/>
    </xf>
    <xf numFmtId="0" fontId="42" fillId="18" borderId="43" xfId="0" applyFont="1" applyFill="1" applyBorder="1" applyAlignment="1">
      <alignment horizontal="center" vertical="center" wrapText="1"/>
    </xf>
    <xf numFmtId="0" fontId="27" fillId="0" borderId="7" xfId="0" applyFont="1" applyBorder="1" applyAlignment="1">
      <alignment vertical="top" wrapText="1"/>
    </xf>
    <xf numFmtId="0" fontId="27" fillId="19" borderId="12" xfId="0" applyFont="1" applyFill="1" applyBorder="1" applyAlignment="1">
      <alignment vertical="center"/>
    </xf>
    <xf numFmtId="0" fontId="27" fillId="7" borderId="12" xfId="0" applyFont="1" applyFill="1" applyBorder="1" applyAlignment="1">
      <alignment wrapText="1"/>
    </xf>
    <xf numFmtId="0" fontId="27" fillId="0" borderId="12" xfId="0" applyFont="1" applyBorder="1" applyAlignment="1">
      <alignment vertical="center" wrapText="1"/>
    </xf>
    <xf numFmtId="0" fontId="42" fillId="18" borderId="44" xfId="0" applyFont="1" applyFill="1" applyBorder="1" applyAlignment="1">
      <alignment horizontal="center" vertical="center" wrapText="1"/>
    </xf>
    <xf numFmtId="0" fontId="42" fillId="18" borderId="45" xfId="0" applyFont="1" applyFill="1" applyBorder="1" applyAlignment="1">
      <alignment horizontal="center" vertical="center" wrapText="1"/>
    </xf>
    <xf numFmtId="0" fontId="27" fillId="7" borderId="7" xfId="0" applyFont="1" applyFill="1" applyBorder="1" applyAlignment="1">
      <alignment vertical="top" wrapText="1"/>
    </xf>
    <xf numFmtId="4" fontId="27" fillId="7" borderId="7" xfId="0" applyNumberFormat="1" applyFont="1" applyFill="1" applyBorder="1" applyAlignment="1">
      <alignment vertical="top" wrapText="1"/>
    </xf>
    <xf numFmtId="167" fontId="27" fillId="19" borderId="7" xfId="0" applyNumberFormat="1" applyFont="1" applyFill="1" applyBorder="1" applyAlignment="1">
      <alignment vertical="top" wrapText="1"/>
    </xf>
    <xf numFmtId="0" fontId="40" fillId="7" borderId="7" xfId="0" applyFont="1" applyFill="1" applyBorder="1" applyAlignment="1">
      <alignment vertical="top" wrapText="1"/>
    </xf>
    <xf numFmtId="4" fontId="40" fillId="7" borderId="7" xfId="0" applyNumberFormat="1" applyFont="1" applyFill="1" applyBorder="1" applyAlignment="1">
      <alignment vertical="top" wrapText="1"/>
    </xf>
    <xf numFmtId="0" fontId="27" fillId="19" borderId="12" xfId="0" applyFont="1" applyFill="1" applyBorder="1" applyAlignment="1">
      <alignment vertical="top" wrapText="1"/>
    </xf>
    <xf numFmtId="0" fontId="27" fillId="7" borderId="12" xfId="0" applyFont="1" applyFill="1" applyBorder="1" applyAlignment="1">
      <alignment vertical="top" wrapText="1"/>
    </xf>
    <xf numFmtId="2" fontId="27" fillId="7" borderId="12" xfId="0" applyNumberFormat="1" applyFont="1" applyFill="1" applyBorder="1" applyAlignment="1">
      <alignment vertical="top" wrapText="1"/>
    </xf>
    <xf numFmtId="4" fontId="27" fillId="19" borderId="12" xfId="0" applyNumberFormat="1" applyFont="1" applyFill="1" applyBorder="1" applyAlignment="1">
      <alignment vertical="top" wrapText="1"/>
    </xf>
    <xf numFmtId="4" fontId="27" fillId="7" borderId="12" xfId="0" applyNumberFormat="1" applyFont="1" applyFill="1" applyBorder="1" applyAlignment="1">
      <alignment vertical="top" wrapText="1"/>
    </xf>
    <xf numFmtId="0" fontId="40" fillId="0" borderId="20" xfId="0" applyFont="1" applyBorder="1"/>
    <xf numFmtId="0" fontId="40" fillId="0" borderId="27" xfId="0" applyFont="1" applyBorder="1"/>
    <xf numFmtId="166" fontId="27" fillId="7" borderId="12" xfId="0" applyNumberFormat="1" applyFont="1" applyFill="1" applyBorder="1" applyAlignment="1">
      <alignment vertical="top" wrapText="1"/>
    </xf>
    <xf numFmtId="166" fontId="27" fillId="19" borderId="7" xfId="0" applyNumberFormat="1" applyFont="1" applyFill="1" applyBorder="1" applyAlignment="1">
      <alignment vertical="top" wrapText="1"/>
    </xf>
    <xf numFmtId="0" fontId="0" fillId="7" borderId="0" xfId="0" applyFill="1"/>
    <xf numFmtId="2" fontId="44" fillId="7" borderId="7" xfId="0" applyNumberFormat="1" applyFont="1" applyFill="1" applyBorder="1" applyAlignment="1">
      <alignment horizontal="right" vertical="top" shrinkToFit="1"/>
    </xf>
    <xf numFmtId="44" fontId="44" fillId="4" borderId="7" xfId="1" applyFont="1" applyFill="1" applyBorder="1" applyAlignment="1">
      <alignment horizontal="right" vertical="top" shrinkToFit="1"/>
    </xf>
    <xf numFmtId="0" fontId="45" fillId="3" borderId="7" xfId="0" applyFont="1" applyFill="1" applyBorder="1" applyAlignment="1">
      <alignment horizontal="left" vertical="top" wrapText="1"/>
    </xf>
    <xf numFmtId="0" fontId="45" fillId="3" borderId="8" xfId="0" applyFont="1" applyFill="1" applyBorder="1" applyAlignment="1">
      <alignment horizontal="left" vertical="top" wrapText="1"/>
    </xf>
    <xf numFmtId="0" fontId="12" fillId="4" borderId="7" xfId="0" applyFont="1" applyFill="1" applyBorder="1" applyAlignment="1">
      <alignment horizontal="left" vertical="top" wrapText="1"/>
    </xf>
    <xf numFmtId="0" fontId="12" fillId="5" borderId="7" xfId="0" applyFont="1" applyFill="1" applyBorder="1" applyAlignment="1">
      <alignment horizontal="left" vertical="top"/>
    </xf>
    <xf numFmtId="44" fontId="18" fillId="8" borderId="15" xfId="1" applyFont="1" applyFill="1" applyBorder="1" applyAlignment="1">
      <alignment horizontal="center" vertical="top" wrapText="1"/>
    </xf>
    <xf numFmtId="44" fontId="18" fillId="8" borderId="18" xfId="1" applyFont="1" applyFill="1" applyBorder="1" applyAlignment="1">
      <alignment horizontal="center" vertical="top" wrapText="1"/>
    </xf>
    <xf numFmtId="0" fontId="18" fillId="8" borderId="15" xfId="0" applyFont="1" applyFill="1" applyBorder="1" applyAlignment="1">
      <alignment horizontal="center" vertical="top" wrapText="1"/>
    </xf>
    <xf numFmtId="0" fontId="18" fillId="8" borderId="18" xfId="0" applyFont="1" applyFill="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0" fillId="0" borderId="0" xfId="0" applyAlignment="1">
      <alignment horizontal="left" wrapText="1"/>
    </xf>
    <xf numFmtId="0" fontId="20" fillId="8" borderId="21" xfId="0" applyFont="1" applyFill="1" applyBorder="1" applyAlignment="1">
      <alignment horizontal="center" vertical="top"/>
    </xf>
    <xf numFmtId="0" fontId="20" fillId="8" borderId="22" xfId="0" applyFont="1" applyFill="1" applyBorder="1" applyAlignment="1">
      <alignment horizontal="center" vertical="top"/>
    </xf>
    <xf numFmtId="0" fontId="20" fillId="8" borderId="23" xfId="0" applyFont="1" applyFill="1" applyBorder="1" applyAlignment="1">
      <alignment horizontal="center" vertical="top"/>
    </xf>
    <xf numFmtId="0" fontId="20" fillId="8" borderId="24" xfId="0" applyFont="1" applyFill="1" applyBorder="1" applyAlignment="1">
      <alignment horizontal="center" vertical="top"/>
    </xf>
    <xf numFmtId="0" fontId="20" fillId="8" borderId="25" xfId="0" applyFont="1" applyFill="1" applyBorder="1" applyAlignment="1">
      <alignment horizontal="center" vertical="top"/>
    </xf>
    <xf numFmtId="0" fontId="20" fillId="8" borderId="26" xfId="0" applyFont="1" applyFill="1" applyBorder="1" applyAlignment="1">
      <alignment horizontal="center" vertical="top"/>
    </xf>
    <xf numFmtId="0" fontId="21"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21" fillId="0" borderId="11" xfId="0" applyFont="1" applyBorder="1" applyAlignment="1">
      <alignment horizontal="center" vertical="top"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8" fillId="0" borderId="0" xfId="0" applyFont="1" applyAlignment="1">
      <alignment horizontal="left" vertical="top" wrapText="1" indent="9"/>
    </xf>
    <xf numFmtId="0" fontId="18" fillId="8" borderId="14" xfId="0" applyFont="1" applyFill="1" applyBorder="1" applyAlignment="1">
      <alignment horizontal="left" vertical="top" wrapText="1"/>
    </xf>
    <xf numFmtId="0" fontId="18" fillId="8" borderId="17" xfId="0" applyFont="1" applyFill="1" applyBorder="1" applyAlignment="1">
      <alignment horizontal="left" vertical="top" wrapText="1"/>
    </xf>
    <xf numFmtId="44" fontId="18" fillId="8" borderId="16" xfId="1" applyFont="1" applyFill="1" applyBorder="1" applyAlignment="1">
      <alignment horizontal="center" vertical="top" wrapText="1"/>
    </xf>
    <xf numFmtId="44" fontId="18" fillId="8" borderId="19" xfId="1" applyFont="1" applyFill="1" applyBorder="1" applyAlignment="1">
      <alignment horizontal="center" vertical="top" wrapText="1"/>
    </xf>
    <xf numFmtId="0" fontId="20" fillId="8" borderId="21" xfId="0" applyFont="1" applyFill="1" applyBorder="1" applyAlignment="1">
      <alignment horizontal="center" vertical="center"/>
    </xf>
    <xf numFmtId="0" fontId="20" fillId="8" borderId="22" xfId="0" applyFont="1" applyFill="1" applyBorder="1" applyAlignment="1">
      <alignment horizontal="center" vertical="center"/>
    </xf>
    <xf numFmtId="0" fontId="20" fillId="8" borderId="23" xfId="0" applyFont="1" applyFill="1" applyBorder="1" applyAlignment="1">
      <alignment horizontal="center" vertical="center"/>
    </xf>
    <xf numFmtId="0" fontId="20" fillId="8" borderId="24" xfId="0" applyFont="1" applyFill="1" applyBorder="1" applyAlignment="1">
      <alignment horizontal="center" vertical="center"/>
    </xf>
    <xf numFmtId="0" fontId="20" fillId="8" borderId="25" xfId="0" applyFont="1" applyFill="1" applyBorder="1" applyAlignment="1">
      <alignment horizontal="center" vertical="center"/>
    </xf>
    <xf numFmtId="0" fontId="20" fillId="8" borderId="26" xfId="0" applyFont="1" applyFill="1" applyBorder="1" applyAlignment="1">
      <alignment horizontal="center" vertical="center"/>
    </xf>
    <xf numFmtId="0" fontId="25" fillId="8" borderId="9" xfId="0" applyFont="1" applyFill="1" applyBorder="1" applyAlignment="1">
      <alignment horizontal="center" vertical="center"/>
    </xf>
    <xf numFmtId="0" fontId="25" fillId="8" borderId="10" xfId="0" applyFont="1" applyFill="1" applyBorder="1" applyAlignment="1">
      <alignment horizontal="center" vertical="center"/>
    </xf>
    <xf numFmtId="0" fontId="25" fillId="8" borderId="11" xfId="0" applyFont="1" applyFill="1" applyBorder="1" applyAlignment="1">
      <alignment horizontal="center" vertical="center"/>
    </xf>
    <xf numFmtId="0" fontId="25" fillId="8" borderId="9" xfId="0" applyFont="1" applyFill="1" applyBorder="1" applyAlignment="1">
      <alignment horizontal="center" vertical="top"/>
    </xf>
    <xf numFmtId="0" fontId="25" fillId="8" borderId="10" xfId="0" applyFont="1" applyFill="1" applyBorder="1" applyAlignment="1">
      <alignment horizontal="center" vertical="top"/>
    </xf>
    <xf numFmtId="0" fontId="25" fillId="8" borderId="11" xfId="0" applyFont="1" applyFill="1" applyBorder="1" applyAlignment="1">
      <alignment horizontal="center" vertical="top"/>
    </xf>
    <xf numFmtId="0" fontId="36" fillId="8" borderId="21" xfId="0" applyFont="1" applyFill="1" applyBorder="1" applyAlignment="1">
      <alignment horizontal="center" vertical="center"/>
    </xf>
    <xf numFmtId="0" fontId="36" fillId="8" borderId="22" xfId="0" applyFont="1" applyFill="1" applyBorder="1" applyAlignment="1">
      <alignment horizontal="center" vertical="center"/>
    </xf>
    <xf numFmtId="0" fontId="36" fillId="8" borderId="23" xfId="0" applyFont="1" applyFill="1" applyBorder="1" applyAlignment="1">
      <alignment horizontal="center" vertical="center"/>
    </xf>
    <xf numFmtId="0" fontId="36" fillId="8" borderId="39" xfId="0" applyFont="1" applyFill="1" applyBorder="1" applyAlignment="1">
      <alignment horizontal="center" vertical="center"/>
    </xf>
    <xf numFmtId="0" fontId="36" fillId="8" borderId="0" xfId="0" applyFont="1" applyFill="1" applyAlignment="1">
      <alignment horizontal="center" vertical="center"/>
    </xf>
    <xf numFmtId="0" fontId="36" fillId="8" borderId="38" xfId="0" applyFont="1" applyFill="1" applyBorder="1" applyAlignment="1">
      <alignment horizontal="center" vertical="center"/>
    </xf>
    <xf numFmtId="0" fontId="36" fillId="8" borderId="24" xfId="0" applyFont="1" applyFill="1" applyBorder="1" applyAlignment="1">
      <alignment horizontal="center"/>
    </xf>
    <xf numFmtId="0" fontId="36" fillId="8" borderId="25" xfId="0" applyFont="1" applyFill="1" applyBorder="1" applyAlignment="1">
      <alignment horizontal="center"/>
    </xf>
    <xf numFmtId="0" fontId="36" fillId="8" borderId="26" xfId="0" applyFont="1" applyFill="1" applyBorder="1" applyAlignment="1">
      <alignment horizontal="center"/>
    </xf>
    <xf numFmtId="0" fontId="29" fillId="11" borderId="21" xfId="0" applyFont="1" applyFill="1" applyBorder="1" applyAlignment="1">
      <alignment horizontal="center" vertical="center" wrapText="1"/>
    </xf>
    <xf numFmtId="0" fontId="26" fillId="12" borderId="22" xfId="0" applyFont="1" applyFill="1" applyBorder="1"/>
    <xf numFmtId="0" fontId="26" fillId="12" borderId="23" xfId="0" applyFont="1" applyFill="1" applyBorder="1"/>
  </cellXfs>
  <cellStyles count="4">
    <cellStyle name="Moeda" xfId="1" builtinId="4"/>
    <cellStyle name="Moeda 2" xfId="3" xr:uid="{00000000-0005-0000-0000-000001000000}"/>
    <cellStyle name="Normal" xfId="0" builtinId="0"/>
    <cellStyle name="Normal 2" xfId="2" xr:uid="{00000000-0005-0000-0000-000003000000}"/>
  </cellStyles>
  <dxfs count="0"/>
  <tableStyles count="0" defaultTableStyle="TableStyleMedium9" defaultPivotStyle="PivotStyleLight16"/>
  <colors>
    <mruColors>
      <color rgb="FFFFFF99"/>
      <color rgb="FFCCCC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8"/>
  <sheetViews>
    <sheetView topLeftCell="A157" zoomScale="130" zoomScaleNormal="130" zoomScalePageLayoutView="130" workbookViewId="0">
      <selection activeCell="A6" sqref="A1:XFD1048576"/>
    </sheetView>
  </sheetViews>
  <sheetFormatPr defaultColWidth="8.83203125" defaultRowHeight="12.75" x14ac:dyDescent="0.2"/>
  <cols>
    <col min="1" max="1" width="6.83203125" customWidth="1"/>
    <col min="2" max="2" width="6.33203125" customWidth="1"/>
    <col min="3" max="3" width="7.33203125" customWidth="1"/>
    <col min="5" max="5" width="51.83203125" customWidth="1"/>
    <col min="8" max="8" width="10.6640625" style="33" bestFit="1" customWidth="1"/>
    <col min="10" max="10" width="9.33203125" style="33" customWidth="1"/>
    <col min="11" max="11" width="21.6640625" style="33" customWidth="1"/>
  </cols>
  <sheetData>
    <row r="1" spans="1:14" ht="13.5" thickBot="1" x14ac:dyDescent="0.25"/>
    <row r="2" spans="1:14" ht="12.75" customHeight="1" x14ac:dyDescent="0.2">
      <c r="A2" s="179" t="s">
        <v>427</v>
      </c>
      <c r="B2" s="180"/>
      <c r="C2" s="180"/>
      <c r="D2" s="180"/>
      <c r="E2" s="180"/>
      <c r="F2" s="180"/>
      <c r="G2" s="180"/>
      <c r="H2" s="180"/>
      <c r="I2" s="180"/>
      <c r="J2" s="180"/>
      <c r="K2" s="181"/>
    </row>
    <row r="3" spans="1:14" ht="12.75" customHeight="1" thickBot="1" x14ac:dyDescent="0.25">
      <c r="A3" s="182" t="s">
        <v>428</v>
      </c>
      <c r="B3" s="183"/>
      <c r="C3" s="183"/>
      <c r="D3" s="183"/>
      <c r="E3" s="183"/>
      <c r="F3" s="183"/>
      <c r="G3" s="183"/>
      <c r="H3" s="183"/>
      <c r="I3" s="183"/>
      <c r="J3" s="183"/>
      <c r="K3" s="184"/>
    </row>
    <row r="4" spans="1:14" ht="12.75" customHeight="1" thickBot="1" x14ac:dyDescent="0.25">
      <c r="C4" s="33"/>
      <c r="E4" s="33"/>
      <c r="F4" s="33"/>
      <c r="H4"/>
      <c r="J4"/>
      <c r="K4"/>
    </row>
    <row r="5" spans="1:14" ht="17.25" customHeight="1" thickBot="1" x14ac:dyDescent="0.25">
      <c r="B5" s="185" t="s">
        <v>430</v>
      </c>
      <c r="C5" s="186"/>
      <c r="D5" s="187"/>
      <c r="E5" s="56" t="s">
        <v>431</v>
      </c>
      <c r="F5" s="188" t="s">
        <v>432</v>
      </c>
      <c r="G5" s="189"/>
      <c r="H5" s="190"/>
      <c r="I5" s="58" t="s">
        <v>433</v>
      </c>
      <c r="K5" s="55"/>
      <c r="L5" s="55"/>
    </row>
    <row r="6" spans="1:14" ht="13.5" thickBot="1" x14ac:dyDescent="0.25">
      <c r="G6" s="33"/>
      <c r="H6"/>
      <c r="I6" s="57">
        <v>0.15</v>
      </c>
      <c r="N6" s="52">
        <v>0.15</v>
      </c>
    </row>
    <row r="7" spans="1:14" ht="13.5" thickBot="1" x14ac:dyDescent="0.25"/>
    <row r="8" spans="1:14" ht="12.75" customHeight="1" x14ac:dyDescent="0.2">
      <c r="A8" s="195" t="s">
        <v>425</v>
      </c>
      <c r="B8" s="171" t="s">
        <v>429</v>
      </c>
      <c r="C8" s="171" t="s">
        <v>227</v>
      </c>
      <c r="D8" s="171" t="s">
        <v>228</v>
      </c>
      <c r="E8" s="171" t="s">
        <v>229</v>
      </c>
      <c r="F8" s="171" t="s">
        <v>230</v>
      </c>
      <c r="G8" s="171" t="s">
        <v>231</v>
      </c>
      <c r="H8" s="169" t="s">
        <v>232</v>
      </c>
      <c r="I8" s="171" t="s">
        <v>233</v>
      </c>
      <c r="J8" s="169" t="s">
        <v>234</v>
      </c>
      <c r="K8" s="197" t="s">
        <v>235</v>
      </c>
    </row>
    <row r="9" spans="1:14" ht="12.75" customHeight="1" thickBot="1" x14ac:dyDescent="0.25">
      <c r="A9" s="196"/>
      <c r="B9" s="172"/>
      <c r="C9" s="172"/>
      <c r="D9" s="172"/>
      <c r="E9" s="172"/>
      <c r="F9" s="172"/>
      <c r="G9" s="172"/>
      <c r="H9" s="170"/>
      <c r="I9" s="172"/>
      <c r="J9" s="170"/>
      <c r="K9" s="198"/>
    </row>
    <row r="10" spans="1:14" ht="13.5" thickBot="1" x14ac:dyDescent="0.25">
      <c r="I10" s="42"/>
      <c r="K10" s="54">
        <f>K11+K14+K19+K24+K26+K29+K37+K39+K41+K43+K45+K95+K156+K159+K162+K164+K166+K168</f>
        <v>1929516.7533050003</v>
      </c>
    </row>
    <row r="11" spans="1:14" ht="9" customHeight="1" x14ac:dyDescent="0.2">
      <c r="A11" s="6" t="s">
        <v>1</v>
      </c>
      <c r="B11" s="7" t="s">
        <v>2</v>
      </c>
      <c r="C11" s="8"/>
      <c r="D11" s="8"/>
      <c r="E11" s="7" t="s">
        <v>3</v>
      </c>
      <c r="F11" s="8"/>
      <c r="G11" s="8"/>
      <c r="H11" s="30"/>
      <c r="I11" s="8"/>
      <c r="J11" s="34" t="s">
        <v>0</v>
      </c>
      <c r="K11" s="53">
        <f>SUM(K12:K13)</f>
        <v>5519.4825000000001</v>
      </c>
    </row>
    <row r="12" spans="1:14" ht="16.5" customHeight="1" x14ac:dyDescent="0.2">
      <c r="A12" s="9" t="s">
        <v>4</v>
      </c>
      <c r="B12" s="10" t="s">
        <v>5</v>
      </c>
      <c r="C12" s="15" t="s">
        <v>6</v>
      </c>
      <c r="D12" s="11">
        <v>103689</v>
      </c>
      <c r="E12" s="16" t="s">
        <v>7</v>
      </c>
      <c r="F12" s="13" t="s">
        <v>8</v>
      </c>
      <c r="G12" s="14">
        <v>5</v>
      </c>
      <c r="H12" s="31">
        <v>456.33</v>
      </c>
      <c r="I12" s="15" t="s">
        <v>9</v>
      </c>
      <c r="J12" s="35">
        <f>H12+(H12*N6)</f>
        <v>524.77949999999998</v>
      </c>
      <c r="K12" s="35">
        <f>J12*G12</f>
        <v>2623.8975</v>
      </c>
    </row>
    <row r="13" spans="1:14" ht="8.25" customHeight="1" x14ac:dyDescent="0.2">
      <c r="A13" s="9" t="s">
        <v>4</v>
      </c>
      <c r="B13" s="12" t="s">
        <v>35</v>
      </c>
      <c r="C13" s="15" t="s">
        <v>6</v>
      </c>
      <c r="D13" s="11">
        <v>98459</v>
      </c>
      <c r="E13" s="17" t="s">
        <v>10</v>
      </c>
      <c r="F13" s="13" t="s">
        <v>11</v>
      </c>
      <c r="G13" s="14">
        <v>30</v>
      </c>
      <c r="H13" s="31">
        <v>83.93</v>
      </c>
      <c r="I13" s="15" t="s">
        <v>9</v>
      </c>
      <c r="J13" s="35">
        <f>H13+(H13*N6)</f>
        <v>96.519500000000008</v>
      </c>
      <c r="K13" s="35">
        <f t="shared" ref="K13:K25" si="0">J13*G13</f>
        <v>2895.585</v>
      </c>
    </row>
    <row r="14" spans="1:14" ht="9" customHeight="1" x14ac:dyDescent="0.2">
      <c r="A14" s="6" t="s">
        <v>1</v>
      </c>
      <c r="B14" s="7" t="s">
        <v>12</v>
      </c>
      <c r="C14" s="7"/>
      <c r="D14" s="7"/>
      <c r="E14" s="7" t="s">
        <v>13</v>
      </c>
      <c r="F14" s="23"/>
      <c r="G14" s="19"/>
      <c r="H14" s="32"/>
      <c r="I14" s="23"/>
      <c r="J14" s="34" t="s">
        <v>0</v>
      </c>
      <c r="K14" s="36">
        <f>SUM(K15:K18)</f>
        <v>33462.351204999999</v>
      </c>
    </row>
    <row r="15" spans="1:14" ht="33" customHeight="1" x14ac:dyDescent="0.2">
      <c r="A15" s="24" t="s">
        <v>4</v>
      </c>
      <c r="B15" s="25" t="s">
        <v>14</v>
      </c>
      <c r="C15" s="15" t="s">
        <v>6</v>
      </c>
      <c r="D15" s="26">
        <v>101175</v>
      </c>
      <c r="E15" s="16" t="s">
        <v>15</v>
      </c>
      <c r="F15" s="18" t="s">
        <v>40</v>
      </c>
      <c r="G15" s="21">
        <v>97.5</v>
      </c>
      <c r="H15" s="31">
        <v>114.12</v>
      </c>
      <c r="I15" s="15" t="s">
        <v>9</v>
      </c>
      <c r="J15" s="35">
        <f>H15+(H15*N6)</f>
        <v>131.238</v>
      </c>
      <c r="K15" s="35">
        <f t="shared" si="0"/>
        <v>12795.705</v>
      </c>
    </row>
    <row r="16" spans="1:14" ht="24.75" customHeight="1" x14ac:dyDescent="0.2">
      <c r="A16" s="9" t="s">
        <v>4</v>
      </c>
      <c r="B16" s="10" t="s">
        <v>16</v>
      </c>
      <c r="C16" s="15" t="s">
        <v>6</v>
      </c>
      <c r="D16" s="11">
        <v>96527</v>
      </c>
      <c r="E16" s="17" t="s">
        <v>17</v>
      </c>
      <c r="F16" s="18" t="s">
        <v>41</v>
      </c>
      <c r="G16" s="21">
        <v>49.73</v>
      </c>
      <c r="H16" s="31">
        <v>98.75</v>
      </c>
      <c r="I16" s="15" t="s">
        <v>9</v>
      </c>
      <c r="J16" s="35">
        <f>H16+(H16*N6)</f>
        <v>113.5625</v>
      </c>
      <c r="K16" s="35">
        <f t="shared" si="0"/>
        <v>5647.4631249999993</v>
      </c>
    </row>
    <row r="17" spans="1:15" ht="24.75" customHeight="1" x14ac:dyDescent="0.2">
      <c r="A17" s="9" t="s">
        <v>4</v>
      </c>
      <c r="B17" s="10" t="s">
        <v>18</v>
      </c>
      <c r="C17" s="15" t="s">
        <v>6</v>
      </c>
      <c r="D17" s="11">
        <v>96621</v>
      </c>
      <c r="E17" s="16" t="s">
        <v>19</v>
      </c>
      <c r="F17" s="18" t="s">
        <v>41</v>
      </c>
      <c r="G17" s="21">
        <v>8.1300000000000008</v>
      </c>
      <c r="H17" s="31">
        <v>225.72</v>
      </c>
      <c r="I17" s="15" t="s">
        <v>9</v>
      </c>
      <c r="J17" s="35">
        <f>H17+(H17*N6)</f>
        <v>259.57799999999997</v>
      </c>
      <c r="K17" s="35">
        <f t="shared" si="0"/>
        <v>2110.3691399999998</v>
      </c>
      <c r="O17" s="61"/>
    </row>
    <row r="18" spans="1:15" ht="24.75" customHeight="1" x14ac:dyDescent="0.2">
      <c r="A18" s="9" t="s">
        <v>4</v>
      </c>
      <c r="B18" s="10" t="s">
        <v>20</v>
      </c>
      <c r="C18" s="15" t="s">
        <v>6</v>
      </c>
      <c r="D18" s="11">
        <v>96621</v>
      </c>
      <c r="E18" s="17" t="s">
        <v>21</v>
      </c>
      <c r="F18" s="18" t="s">
        <v>41</v>
      </c>
      <c r="G18" s="21">
        <v>49.73</v>
      </c>
      <c r="H18" s="31">
        <v>225.72</v>
      </c>
      <c r="I18" s="15" t="s">
        <v>9</v>
      </c>
      <c r="J18" s="35">
        <f>H18+(H18*N6)</f>
        <v>259.57799999999997</v>
      </c>
      <c r="K18" s="35">
        <f t="shared" si="0"/>
        <v>12908.813939999998</v>
      </c>
    </row>
    <row r="19" spans="1:15" ht="9" customHeight="1" x14ac:dyDescent="0.2">
      <c r="A19" s="6" t="s">
        <v>1</v>
      </c>
      <c r="B19" s="7" t="s">
        <v>45</v>
      </c>
      <c r="C19" s="7"/>
      <c r="D19" s="7"/>
      <c r="E19" s="7" t="s">
        <v>42</v>
      </c>
      <c r="F19" s="23"/>
      <c r="G19" s="19"/>
      <c r="H19" s="32"/>
      <c r="I19" s="23"/>
      <c r="J19" s="34" t="s">
        <v>0</v>
      </c>
      <c r="K19" s="36">
        <f>SUM(K20:K23)</f>
        <v>17602.650145</v>
      </c>
    </row>
    <row r="20" spans="1:15" ht="24.75" x14ac:dyDescent="0.2">
      <c r="A20" s="24" t="s">
        <v>4</v>
      </c>
      <c r="B20" s="27" t="s">
        <v>47</v>
      </c>
      <c r="C20" s="15" t="s">
        <v>6</v>
      </c>
      <c r="D20" s="26">
        <v>92761</v>
      </c>
      <c r="E20" s="17" t="s">
        <v>22</v>
      </c>
      <c r="F20" s="18" t="s">
        <v>43</v>
      </c>
      <c r="G20" s="21">
        <v>431.34</v>
      </c>
      <c r="H20" s="31">
        <v>13.2</v>
      </c>
      <c r="I20" s="15" t="s">
        <v>9</v>
      </c>
      <c r="J20" s="35">
        <f>H20+(H20*N6)</f>
        <v>15.18</v>
      </c>
      <c r="K20" s="35">
        <f t="shared" si="0"/>
        <v>6547.7411999999995</v>
      </c>
    </row>
    <row r="21" spans="1:15" ht="24.75" x14ac:dyDescent="0.2">
      <c r="A21" s="24" t="s">
        <v>4</v>
      </c>
      <c r="B21" s="27" t="s">
        <v>48</v>
      </c>
      <c r="C21" s="15" t="s">
        <v>6</v>
      </c>
      <c r="D21" s="26">
        <v>92759</v>
      </c>
      <c r="E21" s="16" t="s">
        <v>23</v>
      </c>
      <c r="F21" s="18" t="s">
        <v>43</v>
      </c>
      <c r="G21" s="21">
        <v>140.13999999999999</v>
      </c>
      <c r="H21" s="31">
        <v>14.53</v>
      </c>
      <c r="I21" s="15" t="s">
        <v>9</v>
      </c>
      <c r="J21" s="35">
        <f>H21+(H21*N6)</f>
        <v>16.709499999999998</v>
      </c>
      <c r="K21" s="35">
        <f t="shared" si="0"/>
        <v>2341.6693299999997</v>
      </c>
    </row>
    <row r="22" spans="1:15" ht="24.75" x14ac:dyDescent="0.2">
      <c r="A22" s="24" t="s">
        <v>4</v>
      </c>
      <c r="B22" s="27" t="s">
        <v>49</v>
      </c>
      <c r="C22" s="15" t="s">
        <v>6</v>
      </c>
      <c r="D22" s="26">
        <v>96557</v>
      </c>
      <c r="E22" s="17" t="s">
        <v>24</v>
      </c>
      <c r="F22" s="18" t="s">
        <v>39</v>
      </c>
      <c r="G22" s="21">
        <v>8.1300000000000008</v>
      </c>
      <c r="H22" s="31">
        <v>813.52</v>
      </c>
      <c r="I22" s="15" t="s">
        <v>9</v>
      </c>
      <c r="J22" s="35">
        <f>H22+(H22*N6)</f>
        <v>935.548</v>
      </c>
      <c r="K22" s="35">
        <f t="shared" si="0"/>
        <v>7606.0052400000004</v>
      </c>
    </row>
    <row r="23" spans="1:15" ht="16.5" x14ac:dyDescent="0.2">
      <c r="A23" s="9" t="s">
        <v>4</v>
      </c>
      <c r="B23" s="12" t="s">
        <v>50</v>
      </c>
      <c r="C23" s="15" t="s">
        <v>6</v>
      </c>
      <c r="D23" s="11">
        <v>96527</v>
      </c>
      <c r="E23" s="16" t="s">
        <v>25</v>
      </c>
      <c r="F23" s="18" t="s">
        <v>39</v>
      </c>
      <c r="G23" s="21">
        <v>9.75</v>
      </c>
      <c r="H23" s="31">
        <v>98.75</v>
      </c>
      <c r="I23" s="15" t="s">
        <v>9</v>
      </c>
      <c r="J23" s="35">
        <f>H23+(H23*N6)</f>
        <v>113.5625</v>
      </c>
      <c r="K23" s="35">
        <f t="shared" si="0"/>
        <v>1107.234375</v>
      </c>
    </row>
    <row r="24" spans="1:15" ht="9" customHeight="1" x14ac:dyDescent="0.2">
      <c r="A24" s="6" t="s">
        <v>1</v>
      </c>
      <c r="B24" s="7" t="s">
        <v>46</v>
      </c>
      <c r="C24" s="7"/>
      <c r="D24" s="7"/>
      <c r="E24" s="7" t="s">
        <v>44</v>
      </c>
      <c r="F24" s="23"/>
      <c r="G24" s="19"/>
      <c r="H24" s="32"/>
      <c r="I24" s="23"/>
      <c r="J24" s="34" t="s">
        <v>0</v>
      </c>
      <c r="K24" s="36">
        <f>K25</f>
        <v>29440.574999999997</v>
      </c>
    </row>
    <row r="25" spans="1:15" ht="16.5" x14ac:dyDescent="0.2">
      <c r="A25" s="9" t="s">
        <v>4</v>
      </c>
      <c r="B25" s="12" t="s">
        <v>51</v>
      </c>
      <c r="C25" s="15" t="s">
        <v>6</v>
      </c>
      <c r="D25" s="26">
        <v>92263</v>
      </c>
      <c r="E25" s="17" t="s">
        <v>26</v>
      </c>
      <c r="F25" s="18" t="s">
        <v>37</v>
      </c>
      <c r="G25" s="21">
        <v>150</v>
      </c>
      <c r="H25" s="31">
        <v>170.67</v>
      </c>
      <c r="I25" s="15" t="s">
        <v>9</v>
      </c>
      <c r="J25" s="35">
        <f>H25+(H25*N6)</f>
        <v>196.27049999999997</v>
      </c>
      <c r="K25" s="35">
        <f t="shared" si="0"/>
        <v>29440.574999999997</v>
      </c>
    </row>
    <row r="26" spans="1:15" x14ac:dyDescent="0.2">
      <c r="A26" s="6" t="s">
        <v>1</v>
      </c>
      <c r="B26" s="7" t="s">
        <v>52</v>
      </c>
      <c r="C26" s="7"/>
      <c r="D26" s="7"/>
      <c r="E26" s="7" t="s">
        <v>61</v>
      </c>
      <c r="F26" s="23"/>
      <c r="G26" s="19"/>
      <c r="H26" s="32"/>
      <c r="I26" s="23"/>
      <c r="J26" s="34" t="s">
        <v>0</v>
      </c>
      <c r="K26" s="36">
        <f>SUM(K27:K28)</f>
        <v>61729.746000000006</v>
      </c>
    </row>
    <row r="27" spans="1:15" ht="16.5" x14ac:dyDescent="0.2">
      <c r="A27" s="9" t="s">
        <v>4</v>
      </c>
      <c r="B27" s="12" t="s">
        <v>53</v>
      </c>
      <c r="C27" s="20" t="s">
        <v>36</v>
      </c>
      <c r="D27" s="18">
        <v>97111</v>
      </c>
      <c r="E27" s="17" t="s">
        <v>56</v>
      </c>
      <c r="F27" s="18" t="s">
        <v>37</v>
      </c>
      <c r="G27" s="14">
        <v>250.9</v>
      </c>
      <c r="H27" s="31">
        <v>206</v>
      </c>
      <c r="I27" s="15" t="s">
        <v>9</v>
      </c>
      <c r="J27" s="35">
        <f>H27+(H27*N6)</f>
        <v>236.9</v>
      </c>
      <c r="K27" s="35">
        <f t="shared" ref="K27" si="1">J27*G27</f>
        <v>59438.210000000006</v>
      </c>
    </row>
    <row r="28" spans="1:15" ht="16.5" x14ac:dyDescent="0.2">
      <c r="A28" s="9" t="s">
        <v>4</v>
      </c>
      <c r="B28" s="12" t="s">
        <v>55</v>
      </c>
      <c r="C28" s="20" t="s">
        <v>36</v>
      </c>
      <c r="D28" s="18">
        <v>104658</v>
      </c>
      <c r="E28" s="17" t="s">
        <v>62</v>
      </c>
      <c r="F28" s="18" t="s">
        <v>37</v>
      </c>
      <c r="G28" s="14">
        <v>9.58</v>
      </c>
      <c r="H28" s="31">
        <v>208</v>
      </c>
      <c r="I28" s="15" t="s">
        <v>9</v>
      </c>
      <c r="J28" s="35">
        <f>H28+(H28*N6)</f>
        <v>239.2</v>
      </c>
      <c r="K28" s="35">
        <f t="shared" ref="K28" si="2">J28*G28</f>
        <v>2291.5360000000001</v>
      </c>
    </row>
    <row r="29" spans="1:15" x14ac:dyDescent="0.2">
      <c r="A29" s="6" t="s">
        <v>1</v>
      </c>
      <c r="B29" s="7" t="s">
        <v>58</v>
      </c>
      <c r="C29" s="7"/>
      <c r="D29" s="7"/>
      <c r="E29" s="7" t="s">
        <v>59</v>
      </c>
      <c r="F29" s="23"/>
      <c r="G29" s="19"/>
      <c r="H29" s="32"/>
      <c r="I29" s="23"/>
      <c r="J29" s="34" t="s">
        <v>0</v>
      </c>
      <c r="K29" s="36">
        <f>SUM(K30:K35)</f>
        <v>206470.118755</v>
      </c>
    </row>
    <row r="30" spans="1:15" ht="16.5" x14ac:dyDescent="0.2">
      <c r="A30" s="9" t="s">
        <v>4</v>
      </c>
      <c r="B30" s="12" t="s">
        <v>60</v>
      </c>
      <c r="C30" s="20" t="s">
        <v>36</v>
      </c>
      <c r="D30" s="18">
        <v>94216</v>
      </c>
      <c r="E30" s="17" t="s">
        <v>57</v>
      </c>
      <c r="F30" s="18" t="s">
        <v>37</v>
      </c>
      <c r="G30" s="22">
        <v>266.70999999999998</v>
      </c>
      <c r="H30" s="31">
        <v>225.61</v>
      </c>
      <c r="I30" s="15" t="s">
        <v>9</v>
      </c>
      <c r="J30" s="35">
        <f>H30+(H30*N6)</f>
        <v>259.45150000000001</v>
      </c>
      <c r="K30" s="35">
        <f t="shared" ref="K30" si="3">J30*G30</f>
        <v>69198.309565000003</v>
      </c>
    </row>
    <row r="31" spans="1:15" ht="16.5" x14ac:dyDescent="0.2">
      <c r="A31" s="9" t="s">
        <v>4</v>
      </c>
      <c r="B31" s="12" t="s">
        <v>65</v>
      </c>
      <c r="C31" s="20" t="s">
        <v>36</v>
      </c>
      <c r="D31" s="18">
        <v>100327</v>
      </c>
      <c r="E31" s="17" t="s">
        <v>64</v>
      </c>
      <c r="F31" s="18" t="s">
        <v>37</v>
      </c>
      <c r="G31" s="22">
        <f>21.2+12.43+12.43</f>
        <v>46.059999999999995</v>
      </c>
      <c r="H31" s="31">
        <v>62.32</v>
      </c>
      <c r="I31" s="15" t="s">
        <v>9</v>
      </c>
      <c r="J31" s="35">
        <f>H31+(H31*N6)</f>
        <v>71.668000000000006</v>
      </c>
      <c r="K31" s="35">
        <f t="shared" ref="K31:K32" si="4">J31*G31</f>
        <v>3301.02808</v>
      </c>
    </row>
    <row r="32" spans="1:15" ht="24.75" x14ac:dyDescent="0.2">
      <c r="A32" s="9" t="s">
        <v>4</v>
      </c>
      <c r="B32" s="12" t="s">
        <v>66</v>
      </c>
      <c r="C32" s="20" t="s">
        <v>36</v>
      </c>
      <c r="D32" s="18">
        <v>94228</v>
      </c>
      <c r="E32" s="17" t="s">
        <v>63</v>
      </c>
      <c r="F32" s="18" t="s">
        <v>38</v>
      </c>
      <c r="G32" s="22">
        <v>21.2</v>
      </c>
      <c r="H32" s="31">
        <v>97.04</v>
      </c>
      <c r="I32" s="15" t="s">
        <v>9</v>
      </c>
      <c r="J32" s="35">
        <f>H32+(H32*N6)</f>
        <v>111.596</v>
      </c>
      <c r="K32" s="35">
        <f t="shared" si="4"/>
        <v>2365.8352</v>
      </c>
    </row>
    <row r="33" spans="1:11" ht="33" x14ac:dyDescent="0.2">
      <c r="A33" s="9" t="s">
        <v>4</v>
      </c>
      <c r="B33" s="12" t="s">
        <v>67</v>
      </c>
      <c r="C33" s="20" t="s">
        <v>36</v>
      </c>
      <c r="D33" s="18">
        <v>92620</v>
      </c>
      <c r="E33" s="17" t="s">
        <v>69</v>
      </c>
      <c r="F33" s="18" t="s">
        <v>68</v>
      </c>
      <c r="G33" s="22">
        <v>7</v>
      </c>
      <c r="H33" s="31">
        <v>2346.48</v>
      </c>
      <c r="I33" s="15" t="s">
        <v>9</v>
      </c>
      <c r="J33" s="35">
        <f>H33+(H33*N6)</f>
        <v>2698.4520000000002</v>
      </c>
      <c r="K33" s="35">
        <f t="shared" ref="K33" si="5">J33*G33</f>
        <v>18889.164000000001</v>
      </c>
    </row>
    <row r="34" spans="1:11" ht="24.75" x14ac:dyDescent="0.2">
      <c r="A34" s="9" t="s">
        <v>4</v>
      </c>
      <c r="B34" s="12" t="s">
        <v>70</v>
      </c>
      <c r="C34" s="20" t="s">
        <v>36</v>
      </c>
      <c r="D34" s="18">
        <v>92578</v>
      </c>
      <c r="E34" s="17" t="s">
        <v>71</v>
      </c>
      <c r="F34" s="18" t="s">
        <v>37</v>
      </c>
      <c r="G34" s="22">
        <v>266.70999999999998</v>
      </c>
      <c r="H34" s="31">
        <v>70.540000000000006</v>
      </c>
      <c r="I34" s="15" t="s">
        <v>9</v>
      </c>
      <c r="J34" s="35">
        <f>H34+(H34*N6)</f>
        <v>81.121000000000009</v>
      </c>
      <c r="K34" s="35">
        <f t="shared" ref="K34:K35" si="6">J34*G34</f>
        <v>21635.781910000002</v>
      </c>
    </row>
    <row r="35" spans="1:11" ht="33" x14ac:dyDescent="0.2">
      <c r="A35" s="9" t="s">
        <v>4</v>
      </c>
      <c r="B35" s="12" t="s">
        <v>92</v>
      </c>
      <c r="C35" s="20" t="s">
        <v>36</v>
      </c>
      <c r="D35" s="18">
        <v>100764</v>
      </c>
      <c r="E35" s="17" t="s">
        <v>72</v>
      </c>
      <c r="F35" s="18" t="s">
        <v>43</v>
      </c>
      <c r="G35" s="21">
        <v>5000</v>
      </c>
      <c r="H35" s="31">
        <v>15.84</v>
      </c>
      <c r="I35" s="15" t="s">
        <v>9</v>
      </c>
      <c r="J35" s="35">
        <f>H35+(H35*N6)</f>
        <v>18.216000000000001</v>
      </c>
      <c r="K35" s="35">
        <f t="shared" si="6"/>
        <v>91080</v>
      </c>
    </row>
    <row r="36" spans="1:11" x14ac:dyDescent="0.2">
      <c r="A36" s="6" t="s">
        <v>1</v>
      </c>
      <c r="B36" s="7" t="s">
        <v>73</v>
      </c>
      <c r="C36" s="7"/>
      <c r="D36" s="7"/>
      <c r="E36" s="7" t="s">
        <v>93</v>
      </c>
      <c r="F36" s="23"/>
      <c r="G36" s="19"/>
      <c r="H36" s="32"/>
      <c r="I36" s="23"/>
      <c r="J36" s="34" t="s">
        <v>0</v>
      </c>
      <c r="K36" s="36"/>
    </row>
    <row r="37" spans="1:11" x14ac:dyDescent="0.2">
      <c r="A37" s="6" t="s">
        <v>1</v>
      </c>
      <c r="B37" s="7" t="s">
        <v>75</v>
      </c>
      <c r="C37" s="7"/>
      <c r="D37" s="7"/>
      <c r="E37" s="7" t="s">
        <v>77</v>
      </c>
      <c r="F37" s="23"/>
      <c r="G37" s="19"/>
      <c r="H37" s="32"/>
      <c r="I37" s="23"/>
      <c r="J37" s="34" t="s">
        <v>0</v>
      </c>
      <c r="K37" s="36">
        <f>K38</f>
        <v>786600</v>
      </c>
    </row>
    <row r="38" spans="1:11" ht="107.25" customHeight="1" x14ac:dyDescent="0.2">
      <c r="A38" s="28" t="s">
        <v>74</v>
      </c>
      <c r="B38" s="12" t="s">
        <v>76</v>
      </c>
      <c r="C38" s="29" t="s">
        <v>54</v>
      </c>
      <c r="D38" s="18"/>
      <c r="E38" s="17" t="s">
        <v>81</v>
      </c>
      <c r="F38" s="18" t="s">
        <v>78</v>
      </c>
      <c r="G38" s="22">
        <v>3</v>
      </c>
      <c r="H38" s="31">
        <v>228000</v>
      </c>
      <c r="I38" s="15" t="s">
        <v>9</v>
      </c>
      <c r="J38" s="35">
        <f>H38+(H38*N6)</f>
        <v>262200</v>
      </c>
      <c r="K38" s="35">
        <f t="shared" ref="K38" si="7">J38*G38</f>
        <v>786600</v>
      </c>
    </row>
    <row r="39" spans="1:11" x14ac:dyDescent="0.2">
      <c r="A39" s="6" t="s">
        <v>1</v>
      </c>
      <c r="B39" s="7" t="s">
        <v>84</v>
      </c>
      <c r="C39" s="7"/>
      <c r="D39" s="7"/>
      <c r="E39" s="7" t="s">
        <v>79</v>
      </c>
      <c r="F39" s="23"/>
      <c r="G39" s="19"/>
      <c r="H39" s="32"/>
      <c r="I39" s="23"/>
      <c r="J39" s="34" t="s">
        <v>0</v>
      </c>
      <c r="K39" s="36">
        <f>K40</f>
        <v>239200</v>
      </c>
    </row>
    <row r="40" spans="1:11" ht="106.5" customHeight="1" x14ac:dyDescent="0.2">
      <c r="A40" s="28" t="s">
        <v>74</v>
      </c>
      <c r="B40" s="12" t="s">
        <v>85</v>
      </c>
      <c r="C40" s="29" t="s">
        <v>54</v>
      </c>
      <c r="D40" s="18"/>
      <c r="E40" s="17" t="s">
        <v>80</v>
      </c>
      <c r="F40" s="18" t="s">
        <v>78</v>
      </c>
      <c r="G40" s="22">
        <v>1</v>
      </c>
      <c r="H40" s="31">
        <v>208000</v>
      </c>
      <c r="I40" s="15" t="s">
        <v>9</v>
      </c>
      <c r="J40" s="35">
        <f>H40+(H40*N6)</f>
        <v>239200</v>
      </c>
      <c r="K40" s="35">
        <f t="shared" ref="K40" si="8">J40*G40</f>
        <v>239200</v>
      </c>
    </row>
    <row r="41" spans="1:11" x14ac:dyDescent="0.2">
      <c r="A41" s="6" t="s">
        <v>1</v>
      </c>
      <c r="B41" s="7" t="s">
        <v>87</v>
      </c>
      <c r="C41" s="7"/>
      <c r="D41" s="7"/>
      <c r="E41" s="7" t="s">
        <v>90</v>
      </c>
      <c r="F41" s="23"/>
      <c r="G41" s="19"/>
      <c r="H41" s="32"/>
      <c r="I41" s="23"/>
      <c r="J41" s="34" t="s">
        <v>0</v>
      </c>
      <c r="K41" s="36">
        <f>K42</f>
        <v>233450</v>
      </c>
    </row>
    <row r="42" spans="1:11" ht="106.5" customHeight="1" x14ac:dyDescent="0.2">
      <c r="A42" s="28" t="s">
        <v>74</v>
      </c>
      <c r="B42" s="12" t="s">
        <v>86</v>
      </c>
      <c r="C42" s="29" t="s">
        <v>54</v>
      </c>
      <c r="D42" s="18"/>
      <c r="E42" s="17" t="s">
        <v>91</v>
      </c>
      <c r="F42" s="18" t="s">
        <v>78</v>
      </c>
      <c r="G42" s="22">
        <v>1</v>
      </c>
      <c r="H42" s="31">
        <v>203000</v>
      </c>
      <c r="I42" s="15" t="s">
        <v>9</v>
      </c>
      <c r="J42" s="35">
        <f>H42+(H42*N6)</f>
        <v>233450</v>
      </c>
      <c r="K42" s="35">
        <f t="shared" ref="K42" si="9">J42*G42</f>
        <v>233450</v>
      </c>
    </row>
    <row r="43" spans="1:11" x14ac:dyDescent="0.2">
      <c r="A43" s="6" t="s">
        <v>1</v>
      </c>
      <c r="B43" s="7" t="s">
        <v>88</v>
      </c>
      <c r="C43" s="7"/>
      <c r="D43" s="7"/>
      <c r="E43" s="7" t="s">
        <v>83</v>
      </c>
      <c r="F43" s="23"/>
      <c r="G43" s="19"/>
      <c r="H43" s="32"/>
      <c r="I43" s="23"/>
      <c r="J43" s="34" t="s">
        <v>0</v>
      </c>
      <c r="K43" s="36">
        <f>K44</f>
        <v>150650</v>
      </c>
    </row>
    <row r="44" spans="1:11" ht="85.5" customHeight="1" x14ac:dyDescent="0.2">
      <c r="A44" s="28" t="s">
        <v>74</v>
      </c>
      <c r="B44" s="12" t="s">
        <v>89</v>
      </c>
      <c r="C44" s="29" t="s">
        <v>54</v>
      </c>
      <c r="D44" s="18"/>
      <c r="E44" s="17" t="s">
        <v>82</v>
      </c>
      <c r="F44" s="18" t="s">
        <v>78</v>
      </c>
      <c r="G44" s="22">
        <v>1</v>
      </c>
      <c r="H44" s="31">
        <v>131000</v>
      </c>
      <c r="I44" s="15" t="s">
        <v>9</v>
      </c>
      <c r="J44" s="35">
        <f>H44+(H44*N6)</f>
        <v>150650</v>
      </c>
      <c r="K44" s="35">
        <f t="shared" ref="K44" si="10">J44*G44</f>
        <v>150650</v>
      </c>
    </row>
    <row r="45" spans="1:11" x14ac:dyDescent="0.2">
      <c r="A45" s="6" t="s">
        <v>1</v>
      </c>
      <c r="B45" s="7" t="s">
        <v>94</v>
      </c>
      <c r="C45" s="7"/>
      <c r="D45" s="7"/>
      <c r="E45" s="7" t="s">
        <v>102</v>
      </c>
      <c r="F45" s="23"/>
      <c r="G45" s="19"/>
      <c r="H45" s="32"/>
      <c r="I45" s="23"/>
      <c r="J45" s="34" t="s">
        <v>0</v>
      </c>
      <c r="K45" s="36">
        <f>SUM(K46:K94)</f>
        <v>47897.097499999996</v>
      </c>
    </row>
    <row r="46" spans="1:11" x14ac:dyDescent="0.2">
      <c r="A46" s="9" t="s">
        <v>4</v>
      </c>
      <c r="B46" s="12" t="s">
        <v>95</v>
      </c>
      <c r="C46" s="20" t="s">
        <v>36</v>
      </c>
      <c r="D46" s="18" t="s">
        <v>195</v>
      </c>
      <c r="E46" s="17" t="s">
        <v>103</v>
      </c>
      <c r="F46" s="18" t="s">
        <v>194</v>
      </c>
      <c r="G46" s="22">
        <v>10</v>
      </c>
      <c r="H46" s="31">
        <v>18</v>
      </c>
      <c r="I46" s="15" t="s">
        <v>9</v>
      </c>
      <c r="J46" s="35">
        <f>H46+(H46*N6)</f>
        <v>20.7</v>
      </c>
      <c r="K46" s="35">
        <f t="shared" ref="K46:K52" si="11">J46*G46</f>
        <v>207</v>
      </c>
    </row>
    <row r="47" spans="1:11" x14ac:dyDescent="0.2">
      <c r="A47" s="9" t="s">
        <v>4</v>
      </c>
      <c r="B47" s="12" t="s">
        <v>96</v>
      </c>
      <c r="C47" s="20" t="s">
        <v>36</v>
      </c>
      <c r="D47" s="18" t="s">
        <v>196</v>
      </c>
      <c r="E47" s="17" t="s">
        <v>104</v>
      </c>
      <c r="F47" s="18" t="s">
        <v>194</v>
      </c>
      <c r="G47" s="22">
        <v>3</v>
      </c>
      <c r="H47" s="31">
        <v>24</v>
      </c>
      <c r="I47" s="15" t="s">
        <v>9</v>
      </c>
      <c r="J47" s="35">
        <f>H47+(H47*N6)</f>
        <v>27.6</v>
      </c>
      <c r="K47" s="35">
        <f t="shared" si="11"/>
        <v>82.800000000000011</v>
      </c>
    </row>
    <row r="48" spans="1:11" x14ac:dyDescent="0.2">
      <c r="A48" s="9" t="s">
        <v>4</v>
      </c>
      <c r="B48" s="12" t="s">
        <v>97</v>
      </c>
      <c r="C48" s="20" t="s">
        <v>36</v>
      </c>
      <c r="D48" s="18" t="s">
        <v>197</v>
      </c>
      <c r="E48" s="17" t="s">
        <v>105</v>
      </c>
      <c r="F48" s="18" t="s">
        <v>194</v>
      </c>
      <c r="G48" s="22">
        <v>3</v>
      </c>
      <c r="H48" s="31">
        <v>35</v>
      </c>
      <c r="I48" s="15" t="s">
        <v>9</v>
      </c>
      <c r="J48" s="35">
        <f>H48+(H48*N6)</f>
        <v>40.25</v>
      </c>
      <c r="K48" s="35">
        <f t="shared" si="11"/>
        <v>120.75</v>
      </c>
    </row>
    <row r="49" spans="1:11" x14ac:dyDescent="0.2">
      <c r="A49" s="9" t="s">
        <v>4</v>
      </c>
      <c r="B49" s="12" t="s">
        <v>98</v>
      </c>
      <c r="C49" s="20" t="s">
        <v>36</v>
      </c>
      <c r="D49" s="18" t="s">
        <v>198</v>
      </c>
      <c r="E49" s="17" t="s">
        <v>106</v>
      </c>
      <c r="F49" s="18" t="s">
        <v>194</v>
      </c>
      <c r="G49" s="22">
        <v>3</v>
      </c>
      <c r="H49" s="31">
        <v>75</v>
      </c>
      <c r="I49" s="15" t="s">
        <v>9</v>
      </c>
      <c r="J49" s="35">
        <f>H49+(H49*N6)</f>
        <v>86.25</v>
      </c>
      <c r="K49" s="35">
        <f t="shared" si="11"/>
        <v>258.75</v>
      </c>
    </row>
    <row r="50" spans="1:11" x14ac:dyDescent="0.2">
      <c r="A50" s="9" t="s">
        <v>4</v>
      </c>
      <c r="B50" s="12" t="s">
        <v>99</v>
      </c>
      <c r="C50" s="20" t="s">
        <v>36</v>
      </c>
      <c r="D50" s="18" t="s">
        <v>199</v>
      </c>
      <c r="E50" s="17" t="s">
        <v>107</v>
      </c>
      <c r="F50" s="18" t="s">
        <v>40</v>
      </c>
      <c r="G50" s="22">
        <v>100</v>
      </c>
      <c r="H50" s="31">
        <v>14.8</v>
      </c>
      <c r="I50" s="15" t="s">
        <v>9</v>
      </c>
      <c r="J50" s="35">
        <f>H50+(H50*N6)</f>
        <v>17.02</v>
      </c>
      <c r="K50" s="35">
        <f t="shared" si="11"/>
        <v>1702</v>
      </c>
    </row>
    <row r="51" spans="1:11" x14ac:dyDescent="0.2">
      <c r="A51" s="9" t="s">
        <v>4</v>
      </c>
      <c r="B51" s="12" t="s">
        <v>100</v>
      </c>
      <c r="C51" s="20" t="s">
        <v>36</v>
      </c>
      <c r="D51" s="18" t="s">
        <v>199</v>
      </c>
      <c r="E51" s="17" t="s">
        <v>108</v>
      </c>
      <c r="F51" s="18" t="s">
        <v>40</v>
      </c>
      <c r="G51" s="22">
        <v>100</v>
      </c>
      <c r="H51" s="31">
        <v>14.8</v>
      </c>
      <c r="I51" s="15" t="s">
        <v>9</v>
      </c>
      <c r="J51" s="35">
        <f>H51+(H51*N6)</f>
        <v>17.02</v>
      </c>
      <c r="K51" s="35">
        <f t="shared" si="11"/>
        <v>1702</v>
      </c>
    </row>
    <row r="52" spans="1:11" x14ac:dyDescent="0.2">
      <c r="A52" s="9" t="s">
        <v>4</v>
      </c>
      <c r="B52" s="12" t="s">
        <v>101</v>
      </c>
      <c r="C52" s="20" t="s">
        <v>36</v>
      </c>
      <c r="D52" s="18" t="s">
        <v>199</v>
      </c>
      <c r="E52" s="17" t="s">
        <v>109</v>
      </c>
      <c r="F52" s="18" t="s">
        <v>40</v>
      </c>
      <c r="G52" s="22">
        <v>100</v>
      </c>
      <c r="H52" s="31">
        <v>14.8</v>
      </c>
      <c r="I52" s="15" t="s">
        <v>9</v>
      </c>
      <c r="J52" s="35">
        <f>H52+(H52*N6)</f>
        <v>17.02</v>
      </c>
      <c r="K52" s="35">
        <f t="shared" si="11"/>
        <v>1702</v>
      </c>
    </row>
    <row r="53" spans="1:11" x14ac:dyDescent="0.2">
      <c r="A53" s="9" t="s">
        <v>4</v>
      </c>
      <c r="B53" s="12" t="s">
        <v>152</v>
      </c>
      <c r="C53" s="20" t="s">
        <v>36</v>
      </c>
      <c r="D53" s="18" t="s">
        <v>199</v>
      </c>
      <c r="E53" s="17" t="s">
        <v>110</v>
      </c>
      <c r="F53" s="18" t="s">
        <v>40</v>
      </c>
      <c r="G53" s="22">
        <v>100</v>
      </c>
      <c r="H53" s="31">
        <v>14.8</v>
      </c>
      <c r="I53" s="15" t="s">
        <v>9</v>
      </c>
      <c r="J53" s="35">
        <f>H53+(H53*N6)</f>
        <v>17.02</v>
      </c>
      <c r="K53" s="35">
        <f t="shared" ref="K53:K66" si="12">J53*G53</f>
        <v>1702</v>
      </c>
    </row>
    <row r="54" spans="1:11" x14ac:dyDescent="0.2">
      <c r="A54" s="9" t="s">
        <v>4</v>
      </c>
      <c r="B54" s="12" t="s">
        <v>153</v>
      </c>
      <c r="C54" s="20" t="s">
        <v>36</v>
      </c>
      <c r="D54" s="18" t="s">
        <v>199</v>
      </c>
      <c r="E54" s="17" t="s">
        <v>111</v>
      </c>
      <c r="F54" s="18" t="s">
        <v>40</v>
      </c>
      <c r="G54" s="22">
        <v>100</v>
      </c>
      <c r="H54" s="31">
        <v>14.8</v>
      </c>
      <c r="I54" s="15" t="s">
        <v>9</v>
      </c>
      <c r="J54" s="35">
        <f>H54+(H54*N6)</f>
        <v>17.02</v>
      </c>
      <c r="K54" s="35">
        <f t="shared" si="12"/>
        <v>1702</v>
      </c>
    </row>
    <row r="55" spans="1:11" x14ac:dyDescent="0.2">
      <c r="A55" s="9" t="s">
        <v>4</v>
      </c>
      <c r="B55" s="12" t="s">
        <v>154</v>
      </c>
      <c r="C55" s="20" t="s">
        <v>36</v>
      </c>
      <c r="D55" s="18" t="s">
        <v>200</v>
      </c>
      <c r="E55" s="17" t="s">
        <v>112</v>
      </c>
      <c r="F55" s="18" t="s">
        <v>40</v>
      </c>
      <c r="G55" s="22">
        <v>30</v>
      </c>
      <c r="H55" s="31">
        <v>29.1</v>
      </c>
      <c r="I55" s="15" t="s">
        <v>9</v>
      </c>
      <c r="J55" s="35">
        <f>H55+(H55*N6)</f>
        <v>33.465000000000003</v>
      </c>
      <c r="K55" s="35">
        <f t="shared" si="12"/>
        <v>1003.95</v>
      </c>
    </row>
    <row r="56" spans="1:11" x14ac:dyDescent="0.2">
      <c r="A56" s="9" t="s">
        <v>4</v>
      </c>
      <c r="B56" s="12" t="s">
        <v>155</v>
      </c>
      <c r="C56" s="20" t="s">
        <v>36</v>
      </c>
      <c r="D56" s="18" t="s">
        <v>201</v>
      </c>
      <c r="E56" s="17" t="s">
        <v>113</v>
      </c>
      <c r="F56" s="18" t="s">
        <v>40</v>
      </c>
      <c r="G56" s="22">
        <v>30</v>
      </c>
      <c r="H56" s="31">
        <v>56</v>
      </c>
      <c r="I56" s="15" t="s">
        <v>9</v>
      </c>
      <c r="J56" s="35">
        <f>H56+(H56*N6)</f>
        <v>64.400000000000006</v>
      </c>
      <c r="K56" s="35">
        <f t="shared" si="12"/>
        <v>1932.0000000000002</v>
      </c>
    </row>
    <row r="57" spans="1:11" x14ac:dyDescent="0.2">
      <c r="A57" s="9" t="s">
        <v>4</v>
      </c>
      <c r="B57" s="12" t="s">
        <v>156</v>
      </c>
      <c r="C57" s="20" t="s">
        <v>36</v>
      </c>
      <c r="D57" s="18" t="s">
        <v>201</v>
      </c>
      <c r="E57" s="17" t="s">
        <v>114</v>
      </c>
      <c r="F57" s="18" t="s">
        <v>40</v>
      </c>
      <c r="G57" s="22">
        <v>30</v>
      </c>
      <c r="H57" s="31">
        <v>56</v>
      </c>
      <c r="I57" s="15" t="s">
        <v>9</v>
      </c>
      <c r="J57" s="35">
        <f>H57+(H57*N6)</f>
        <v>64.400000000000006</v>
      </c>
      <c r="K57" s="35">
        <f t="shared" si="12"/>
        <v>1932.0000000000002</v>
      </c>
    </row>
    <row r="58" spans="1:11" x14ac:dyDescent="0.2">
      <c r="A58" s="9" t="s">
        <v>4</v>
      </c>
      <c r="B58" s="12" t="s">
        <v>157</v>
      </c>
      <c r="C58" s="20" t="s">
        <v>36</v>
      </c>
      <c r="D58" s="18" t="s">
        <v>201</v>
      </c>
      <c r="E58" s="17" t="s">
        <v>115</v>
      </c>
      <c r="F58" s="18" t="s">
        <v>40</v>
      </c>
      <c r="G58" s="22">
        <v>30</v>
      </c>
      <c r="H58" s="31">
        <v>56</v>
      </c>
      <c r="I58" s="15" t="s">
        <v>9</v>
      </c>
      <c r="J58" s="35">
        <f>H58+(H58*N6)</f>
        <v>64.400000000000006</v>
      </c>
      <c r="K58" s="35">
        <f t="shared" si="12"/>
        <v>1932.0000000000002</v>
      </c>
    </row>
    <row r="59" spans="1:11" x14ac:dyDescent="0.2">
      <c r="A59" s="9" t="s">
        <v>4</v>
      </c>
      <c r="B59" s="12" t="s">
        <v>158</v>
      </c>
      <c r="C59" s="20" t="s">
        <v>36</v>
      </c>
      <c r="D59" s="18" t="s">
        <v>201</v>
      </c>
      <c r="E59" s="17" t="s">
        <v>116</v>
      </c>
      <c r="F59" s="18" t="s">
        <v>40</v>
      </c>
      <c r="G59" s="22">
        <v>30</v>
      </c>
      <c r="H59" s="31">
        <v>56</v>
      </c>
      <c r="I59" s="15" t="s">
        <v>9</v>
      </c>
      <c r="J59" s="35">
        <f>H59+(H59*N6)</f>
        <v>64.400000000000006</v>
      </c>
      <c r="K59" s="35">
        <f t="shared" si="12"/>
        <v>1932.0000000000002</v>
      </c>
    </row>
    <row r="60" spans="1:11" x14ac:dyDescent="0.2">
      <c r="A60" s="9" t="s">
        <v>4</v>
      </c>
      <c r="B60" s="12" t="s">
        <v>159</v>
      </c>
      <c r="C60" s="20" t="s">
        <v>36</v>
      </c>
      <c r="D60" s="18" t="s">
        <v>202</v>
      </c>
      <c r="E60" s="17" t="s">
        <v>117</v>
      </c>
      <c r="F60" s="18" t="s">
        <v>40</v>
      </c>
      <c r="G60" s="22">
        <v>580</v>
      </c>
      <c r="H60" s="31">
        <v>7.1</v>
      </c>
      <c r="I60" s="15" t="s">
        <v>9</v>
      </c>
      <c r="J60" s="35">
        <f>H60+(H60*N6)</f>
        <v>8.1649999999999991</v>
      </c>
      <c r="K60" s="35">
        <f t="shared" si="12"/>
        <v>4735.7</v>
      </c>
    </row>
    <row r="61" spans="1:11" x14ac:dyDescent="0.2">
      <c r="A61" s="9" t="s">
        <v>4</v>
      </c>
      <c r="B61" s="12" t="s">
        <v>160</v>
      </c>
      <c r="C61" s="20" t="s">
        <v>36</v>
      </c>
      <c r="D61" s="18" t="s">
        <v>202</v>
      </c>
      <c r="E61" s="17" t="s">
        <v>118</v>
      </c>
      <c r="F61" s="18" t="s">
        <v>40</v>
      </c>
      <c r="G61" s="22">
        <v>50</v>
      </c>
      <c r="H61" s="31">
        <v>7.1</v>
      </c>
      <c r="I61" s="15" t="s">
        <v>9</v>
      </c>
      <c r="J61" s="35">
        <f>H61+(H61*N6)</f>
        <v>8.1649999999999991</v>
      </c>
      <c r="K61" s="35">
        <f t="shared" si="12"/>
        <v>408.24999999999994</v>
      </c>
    </row>
    <row r="62" spans="1:11" x14ac:dyDescent="0.2">
      <c r="A62" s="9" t="s">
        <v>4</v>
      </c>
      <c r="B62" s="12" t="s">
        <v>161</v>
      </c>
      <c r="C62" s="20" t="s">
        <v>36</v>
      </c>
      <c r="D62" s="18" t="s">
        <v>202</v>
      </c>
      <c r="E62" s="17" t="s">
        <v>119</v>
      </c>
      <c r="F62" s="18" t="s">
        <v>40</v>
      </c>
      <c r="G62" s="22">
        <v>21</v>
      </c>
      <c r="H62" s="31">
        <v>7.1</v>
      </c>
      <c r="I62" s="15" t="s">
        <v>9</v>
      </c>
      <c r="J62" s="35">
        <f>H62+(H62*N6)</f>
        <v>8.1649999999999991</v>
      </c>
      <c r="K62" s="35">
        <f t="shared" si="12"/>
        <v>171.46499999999997</v>
      </c>
    </row>
    <row r="63" spans="1:11" x14ac:dyDescent="0.2">
      <c r="A63" s="9" t="s">
        <v>4</v>
      </c>
      <c r="B63" s="12" t="s">
        <v>162</v>
      </c>
      <c r="C63" s="20" t="s">
        <v>36</v>
      </c>
      <c r="D63" s="18" t="s">
        <v>202</v>
      </c>
      <c r="E63" s="17" t="s">
        <v>120</v>
      </c>
      <c r="F63" s="18" t="s">
        <v>40</v>
      </c>
      <c r="G63" s="22">
        <v>50</v>
      </c>
      <c r="H63" s="31">
        <v>7.1</v>
      </c>
      <c r="I63" s="15" t="s">
        <v>9</v>
      </c>
      <c r="J63" s="35">
        <f>H63+(H63*N6)</f>
        <v>8.1649999999999991</v>
      </c>
      <c r="K63" s="35">
        <f t="shared" si="12"/>
        <v>408.24999999999994</v>
      </c>
    </row>
    <row r="64" spans="1:11" x14ac:dyDescent="0.2">
      <c r="A64" s="9" t="s">
        <v>4</v>
      </c>
      <c r="B64" s="12" t="s">
        <v>163</v>
      </c>
      <c r="C64" s="20" t="s">
        <v>36</v>
      </c>
      <c r="D64" s="18" t="s">
        <v>202</v>
      </c>
      <c r="E64" s="17" t="s">
        <v>121</v>
      </c>
      <c r="F64" s="18" t="s">
        <v>40</v>
      </c>
      <c r="G64" s="22">
        <v>50</v>
      </c>
      <c r="H64" s="31">
        <v>7.1</v>
      </c>
      <c r="I64" s="15" t="s">
        <v>9</v>
      </c>
      <c r="J64" s="35">
        <f>H64+(H64*N6)</f>
        <v>8.1649999999999991</v>
      </c>
      <c r="K64" s="35">
        <f t="shared" si="12"/>
        <v>408.24999999999994</v>
      </c>
    </row>
    <row r="65" spans="1:11" x14ac:dyDescent="0.2">
      <c r="A65" s="9" t="s">
        <v>4</v>
      </c>
      <c r="B65" s="12" t="s">
        <v>164</v>
      </c>
      <c r="C65" s="20" t="s">
        <v>36</v>
      </c>
      <c r="D65" s="18" t="s">
        <v>202</v>
      </c>
      <c r="E65" s="17" t="s">
        <v>122</v>
      </c>
      <c r="F65" s="18" t="s">
        <v>40</v>
      </c>
      <c r="G65" s="22">
        <v>100</v>
      </c>
      <c r="H65" s="31">
        <v>7.1</v>
      </c>
      <c r="I65" s="15" t="s">
        <v>9</v>
      </c>
      <c r="J65" s="35">
        <f>H65+(H65*N6)</f>
        <v>8.1649999999999991</v>
      </c>
      <c r="K65" s="35">
        <f t="shared" si="12"/>
        <v>816.49999999999989</v>
      </c>
    </row>
    <row r="66" spans="1:11" ht="16.5" x14ac:dyDescent="0.2">
      <c r="A66" s="9" t="s">
        <v>4</v>
      </c>
      <c r="B66" s="12" t="s">
        <v>165</v>
      </c>
      <c r="C66" s="20" t="s">
        <v>36</v>
      </c>
      <c r="D66" s="18" t="s">
        <v>203</v>
      </c>
      <c r="E66" s="17" t="s">
        <v>123</v>
      </c>
      <c r="F66" s="18" t="s">
        <v>194</v>
      </c>
      <c r="G66" s="22">
        <v>9</v>
      </c>
      <c r="H66" s="31">
        <v>125</v>
      </c>
      <c r="I66" s="15" t="s">
        <v>9</v>
      </c>
      <c r="J66" s="35">
        <f>H66+(H66*N6)</f>
        <v>143.75</v>
      </c>
      <c r="K66" s="35">
        <f t="shared" si="12"/>
        <v>1293.75</v>
      </c>
    </row>
    <row r="67" spans="1:11" ht="16.5" x14ac:dyDescent="0.2">
      <c r="A67" s="9" t="s">
        <v>4</v>
      </c>
      <c r="B67" s="12" t="s">
        <v>166</v>
      </c>
      <c r="C67" s="20" t="s">
        <v>36</v>
      </c>
      <c r="D67" s="18" t="s">
        <v>204</v>
      </c>
      <c r="E67" s="17" t="s">
        <v>124</v>
      </c>
      <c r="F67" s="18" t="s">
        <v>194</v>
      </c>
      <c r="G67" s="22">
        <v>3</v>
      </c>
      <c r="H67" s="31">
        <v>210</v>
      </c>
      <c r="I67" s="15" t="s">
        <v>9</v>
      </c>
      <c r="J67" s="35">
        <f>H67+(H67*N6)</f>
        <v>241.5</v>
      </c>
      <c r="K67" s="35">
        <f t="shared" ref="K67:K94" si="13">J67*G67</f>
        <v>724.5</v>
      </c>
    </row>
    <row r="68" spans="1:11" ht="16.5" x14ac:dyDescent="0.2">
      <c r="A68" s="9" t="s">
        <v>4</v>
      </c>
      <c r="B68" s="12" t="s">
        <v>167</v>
      </c>
      <c r="C68" s="20" t="s">
        <v>36</v>
      </c>
      <c r="D68" s="18" t="s">
        <v>205</v>
      </c>
      <c r="E68" s="17" t="s">
        <v>125</v>
      </c>
      <c r="F68" s="18" t="s">
        <v>194</v>
      </c>
      <c r="G68" s="22">
        <v>2</v>
      </c>
      <c r="H68" s="31">
        <v>145</v>
      </c>
      <c r="I68" s="15" t="s">
        <v>9</v>
      </c>
      <c r="J68" s="35">
        <f>H68+(H68*N6)</f>
        <v>166.75</v>
      </c>
      <c r="K68" s="35">
        <f t="shared" si="13"/>
        <v>333.5</v>
      </c>
    </row>
    <row r="69" spans="1:11" x14ac:dyDescent="0.2">
      <c r="A69" s="9" t="s">
        <v>4</v>
      </c>
      <c r="B69" s="12" t="s">
        <v>168</v>
      </c>
      <c r="C69" s="20" t="s">
        <v>36</v>
      </c>
      <c r="D69" s="18" t="s">
        <v>206</v>
      </c>
      <c r="E69" s="17" t="s">
        <v>126</v>
      </c>
      <c r="F69" s="18" t="s">
        <v>40</v>
      </c>
      <c r="G69" s="22">
        <v>8</v>
      </c>
      <c r="H69" s="31">
        <v>48</v>
      </c>
      <c r="I69" s="15" t="s">
        <v>9</v>
      </c>
      <c r="J69" s="35">
        <f>H69+(H69*N6)</f>
        <v>55.2</v>
      </c>
      <c r="K69" s="35">
        <f t="shared" si="13"/>
        <v>441.6</v>
      </c>
    </row>
    <row r="70" spans="1:11" ht="16.5" x14ac:dyDescent="0.2">
      <c r="A70" s="9" t="s">
        <v>4</v>
      </c>
      <c r="B70" s="12" t="s">
        <v>169</v>
      </c>
      <c r="C70" s="20" t="s">
        <v>36</v>
      </c>
      <c r="D70" s="18" t="s">
        <v>207</v>
      </c>
      <c r="E70" s="17" t="s">
        <v>127</v>
      </c>
      <c r="F70" s="18" t="s">
        <v>194</v>
      </c>
      <c r="G70" s="22">
        <v>1</v>
      </c>
      <c r="H70" s="31">
        <v>72</v>
      </c>
      <c r="I70" s="15" t="s">
        <v>9</v>
      </c>
      <c r="J70" s="35">
        <f>H70+(H70*N6)</f>
        <v>82.8</v>
      </c>
      <c r="K70" s="35">
        <f t="shared" si="13"/>
        <v>82.8</v>
      </c>
    </row>
    <row r="71" spans="1:11" x14ac:dyDescent="0.2">
      <c r="A71" s="9" t="s">
        <v>4</v>
      </c>
      <c r="B71" s="12" t="s">
        <v>170</v>
      </c>
      <c r="C71" s="20" t="s">
        <v>36</v>
      </c>
      <c r="D71" s="18" t="s">
        <v>208</v>
      </c>
      <c r="E71" s="17" t="s">
        <v>128</v>
      </c>
      <c r="F71" s="18" t="s">
        <v>194</v>
      </c>
      <c r="G71" s="22">
        <v>2</v>
      </c>
      <c r="H71" s="31">
        <v>28</v>
      </c>
      <c r="I71" s="15" t="s">
        <v>9</v>
      </c>
      <c r="J71" s="35">
        <f>H71+(H71*N6)</f>
        <v>32.200000000000003</v>
      </c>
      <c r="K71" s="35">
        <f t="shared" si="13"/>
        <v>64.400000000000006</v>
      </c>
    </row>
    <row r="72" spans="1:11" ht="16.5" x14ac:dyDescent="0.2">
      <c r="A72" s="9" t="s">
        <v>4</v>
      </c>
      <c r="B72" s="12" t="s">
        <v>171</v>
      </c>
      <c r="C72" s="20" t="s">
        <v>36</v>
      </c>
      <c r="D72" s="18" t="s">
        <v>209</v>
      </c>
      <c r="E72" s="17" t="s">
        <v>129</v>
      </c>
      <c r="F72" s="18" t="s">
        <v>194</v>
      </c>
      <c r="G72" s="22">
        <v>1</v>
      </c>
      <c r="H72" s="31">
        <v>32</v>
      </c>
      <c r="I72" s="15" t="s">
        <v>9</v>
      </c>
      <c r="J72" s="35">
        <f>H72+(H72*N6)</f>
        <v>36.799999999999997</v>
      </c>
      <c r="K72" s="35">
        <f t="shared" si="13"/>
        <v>36.799999999999997</v>
      </c>
    </row>
    <row r="73" spans="1:11" ht="16.5" x14ac:dyDescent="0.2">
      <c r="A73" s="9" t="s">
        <v>4</v>
      </c>
      <c r="B73" s="12" t="s">
        <v>172</v>
      </c>
      <c r="C73" s="20" t="s">
        <v>36</v>
      </c>
      <c r="D73" s="18" t="s">
        <v>209</v>
      </c>
      <c r="E73" s="17" t="s">
        <v>130</v>
      </c>
      <c r="F73" s="18" t="s">
        <v>194</v>
      </c>
      <c r="G73" s="22">
        <v>1</v>
      </c>
      <c r="H73" s="31">
        <v>34</v>
      </c>
      <c r="I73" s="15" t="s">
        <v>9</v>
      </c>
      <c r="J73" s="35">
        <f>H73+(H73*N6)</f>
        <v>39.1</v>
      </c>
      <c r="K73" s="35">
        <f t="shared" si="13"/>
        <v>39.1</v>
      </c>
    </row>
    <row r="74" spans="1:11" x14ac:dyDescent="0.2">
      <c r="A74" s="9" t="s">
        <v>4</v>
      </c>
      <c r="B74" s="12" t="s">
        <v>173</v>
      </c>
      <c r="C74" s="20" t="s">
        <v>36</v>
      </c>
      <c r="D74" s="18" t="s">
        <v>210</v>
      </c>
      <c r="E74" s="17" t="s">
        <v>131</v>
      </c>
      <c r="F74" s="18" t="s">
        <v>194</v>
      </c>
      <c r="G74" s="22">
        <v>1</v>
      </c>
      <c r="H74" s="31">
        <v>12</v>
      </c>
      <c r="I74" s="15" t="s">
        <v>9</v>
      </c>
      <c r="J74" s="35">
        <f>H74+(H74*N6)</f>
        <v>13.8</v>
      </c>
      <c r="K74" s="35">
        <f t="shared" si="13"/>
        <v>13.8</v>
      </c>
    </row>
    <row r="75" spans="1:11" x14ac:dyDescent="0.2">
      <c r="A75" s="9" t="s">
        <v>4</v>
      </c>
      <c r="B75" s="12" t="s">
        <v>174</v>
      </c>
      <c r="C75" s="20" t="s">
        <v>36</v>
      </c>
      <c r="D75" s="18" t="s">
        <v>210</v>
      </c>
      <c r="E75" s="17" t="s">
        <v>132</v>
      </c>
      <c r="F75" s="18" t="s">
        <v>194</v>
      </c>
      <c r="G75" s="22">
        <v>1</v>
      </c>
      <c r="H75" s="31">
        <v>12</v>
      </c>
      <c r="I75" s="15" t="s">
        <v>9</v>
      </c>
      <c r="J75" s="35">
        <f>H75+(H75*N6)</f>
        <v>13.8</v>
      </c>
      <c r="K75" s="35">
        <f t="shared" si="13"/>
        <v>13.8</v>
      </c>
    </row>
    <row r="76" spans="1:11" x14ac:dyDescent="0.2">
      <c r="A76" s="9" t="s">
        <v>4</v>
      </c>
      <c r="B76" s="12" t="s">
        <v>175</v>
      </c>
      <c r="C76" s="20" t="s">
        <v>36</v>
      </c>
      <c r="D76" s="18" t="s">
        <v>210</v>
      </c>
      <c r="E76" s="17" t="s">
        <v>133</v>
      </c>
      <c r="F76" s="18" t="s">
        <v>194</v>
      </c>
      <c r="G76" s="22">
        <v>4</v>
      </c>
      <c r="H76" s="31">
        <v>16</v>
      </c>
      <c r="I76" s="15" t="s">
        <v>9</v>
      </c>
      <c r="J76" s="35">
        <f>H76+(H76*N6)</f>
        <v>18.399999999999999</v>
      </c>
      <c r="K76" s="35">
        <f t="shared" si="13"/>
        <v>73.599999999999994</v>
      </c>
    </row>
    <row r="77" spans="1:11" x14ac:dyDescent="0.2">
      <c r="A77" s="9" t="s">
        <v>4</v>
      </c>
      <c r="B77" s="12" t="s">
        <v>176</v>
      </c>
      <c r="C77" s="20" t="s">
        <v>36</v>
      </c>
      <c r="D77" s="18" t="s">
        <v>210</v>
      </c>
      <c r="E77" s="17" t="s">
        <v>134</v>
      </c>
      <c r="F77" s="18" t="s">
        <v>194</v>
      </c>
      <c r="G77" s="22">
        <v>3</v>
      </c>
      <c r="H77" s="31">
        <v>14</v>
      </c>
      <c r="I77" s="15" t="s">
        <v>9</v>
      </c>
      <c r="J77" s="35">
        <f>H77+(H77*N6)</f>
        <v>16.100000000000001</v>
      </c>
      <c r="K77" s="35">
        <f t="shared" si="13"/>
        <v>48.300000000000004</v>
      </c>
    </row>
    <row r="78" spans="1:11" x14ac:dyDescent="0.2">
      <c r="A78" s="9" t="s">
        <v>4</v>
      </c>
      <c r="B78" s="12" t="s">
        <v>177</v>
      </c>
      <c r="C78" s="20" t="s">
        <v>36</v>
      </c>
      <c r="D78" s="18" t="s">
        <v>211</v>
      </c>
      <c r="E78" s="17" t="s">
        <v>135</v>
      </c>
      <c r="F78" s="18" t="s">
        <v>194</v>
      </c>
      <c r="G78" s="22">
        <v>4</v>
      </c>
      <c r="H78" s="31">
        <v>11</v>
      </c>
      <c r="I78" s="15" t="s">
        <v>9</v>
      </c>
      <c r="J78" s="35">
        <f>H78+(H78*N6)</f>
        <v>12.65</v>
      </c>
      <c r="K78" s="35">
        <f t="shared" si="13"/>
        <v>50.6</v>
      </c>
    </row>
    <row r="79" spans="1:11" x14ac:dyDescent="0.2">
      <c r="A79" s="9" t="s">
        <v>4</v>
      </c>
      <c r="B79" s="12" t="s">
        <v>178</v>
      </c>
      <c r="C79" s="20" t="s">
        <v>36</v>
      </c>
      <c r="D79" s="18" t="s">
        <v>212</v>
      </c>
      <c r="E79" s="17" t="s">
        <v>136</v>
      </c>
      <c r="F79" s="18" t="s">
        <v>194</v>
      </c>
      <c r="G79" s="22">
        <v>3</v>
      </c>
      <c r="H79" s="31">
        <v>15</v>
      </c>
      <c r="I79" s="15" t="s">
        <v>9</v>
      </c>
      <c r="J79" s="35">
        <f>H79+(H79*N6)</f>
        <v>17.25</v>
      </c>
      <c r="K79" s="35">
        <f t="shared" si="13"/>
        <v>51.75</v>
      </c>
    </row>
    <row r="80" spans="1:11" x14ac:dyDescent="0.2">
      <c r="A80" s="9" t="s">
        <v>4</v>
      </c>
      <c r="B80" s="12" t="s">
        <v>179</v>
      </c>
      <c r="C80" s="20" t="s">
        <v>36</v>
      </c>
      <c r="D80" s="18" t="s">
        <v>213</v>
      </c>
      <c r="E80" s="17" t="s">
        <v>137</v>
      </c>
      <c r="F80" s="18" t="s">
        <v>194</v>
      </c>
      <c r="G80" s="22">
        <v>3</v>
      </c>
      <c r="H80" s="31">
        <v>14</v>
      </c>
      <c r="I80" s="15" t="s">
        <v>9</v>
      </c>
      <c r="J80" s="35">
        <f>H80+(H80*N6)</f>
        <v>16.100000000000001</v>
      </c>
      <c r="K80" s="35">
        <f t="shared" si="13"/>
        <v>48.300000000000004</v>
      </c>
    </row>
    <row r="81" spans="1:11" x14ac:dyDescent="0.2">
      <c r="A81" s="9" t="s">
        <v>4</v>
      </c>
      <c r="B81" s="12" t="s">
        <v>180</v>
      </c>
      <c r="C81" s="20" t="s">
        <v>36</v>
      </c>
      <c r="D81" s="18" t="s">
        <v>214</v>
      </c>
      <c r="E81" s="17" t="s">
        <v>138</v>
      </c>
      <c r="F81" s="18" t="s">
        <v>194</v>
      </c>
      <c r="G81" s="22">
        <v>6</v>
      </c>
      <c r="H81" s="31">
        <v>75</v>
      </c>
      <c r="I81" s="15" t="s">
        <v>9</v>
      </c>
      <c r="J81" s="35">
        <f>H81+(H81*N6)</f>
        <v>86.25</v>
      </c>
      <c r="K81" s="35">
        <f t="shared" si="13"/>
        <v>517.5</v>
      </c>
    </row>
    <row r="82" spans="1:11" ht="16.5" x14ac:dyDescent="0.2">
      <c r="A82" s="9" t="s">
        <v>4</v>
      </c>
      <c r="B82" s="12" t="s">
        <v>181</v>
      </c>
      <c r="C82" s="20" t="s">
        <v>36</v>
      </c>
      <c r="D82" s="18" t="s">
        <v>215</v>
      </c>
      <c r="E82" s="17" t="s">
        <v>139</v>
      </c>
      <c r="F82" s="18" t="s">
        <v>194</v>
      </c>
      <c r="G82" s="22">
        <v>3</v>
      </c>
      <c r="H82" s="31">
        <v>92</v>
      </c>
      <c r="I82" s="15" t="s">
        <v>9</v>
      </c>
      <c r="J82" s="35">
        <f>H82+(H82*N6)</f>
        <v>105.8</v>
      </c>
      <c r="K82" s="35">
        <f t="shared" si="13"/>
        <v>317.39999999999998</v>
      </c>
    </row>
    <row r="83" spans="1:11" ht="16.5" x14ac:dyDescent="0.2">
      <c r="A83" s="9" t="s">
        <v>4</v>
      </c>
      <c r="B83" s="12" t="s">
        <v>182</v>
      </c>
      <c r="C83" s="20" t="s">
        <v>36</v>
      </c>
      <c r="D83" s="18" t="s">
        <v>216</v>
      </c>
      <c r="E83" s="17" t="s">
        <v>140</v>
      </c>
      <c r="F83" s="18" t="s">
        <v>194</v>
      </c>
      <c r="G83" s="22">
        <v>4</v>
      </c>
      <c r="H83" s="31">
        <v>92</v>
      </c>
      <c r="I83" s="15" t="s">
        <v>9</v>
      </c>
      <c r="J83" s="35">
        <f>H83+(H83*N6)</f>
        <v>105.8</v>
      </c>
      <c r="K83" s="35">
        <f t="shared" si="13"/>
        <v>423.2</v>
      </c>
    </row>
    <row r="84" spans="1:11" ht="16.5" x14ac:dyDescent="0.2">
      <c r="A84" s="9" t="s">
        <v>4</v>
      </c>
      <c r="B84" s="12" t="s">
        <v>183</v>
      </c>
      <c r="C84" s="20" t="s">
        <v>36</v>
      </c>
      <c r="D84" s="18" t="s">
        <v>217</v>
      </c>
      <c r="E84" s="17" t="s">
        <v>141</v>
      </c>
      <c r="F84" s="18" t="s">
        <v>194</v>
      </c>
      <c r="G84" s="22">
        <v>2</v>
      </c>
      <c r="H84" s="31">
        <v>740</v>
      </c>
      <c r="I84" s="15" t="s">
        <v>9</v>
      </c>
      <c r="J84" s="35">
        <f>H84+(H84*N6)</f>
        <v>851</v>
      </c>
      <c r="K84" s="35">
        <f t="shared" si="13"/>
        <v>1702</v>
      </c>
    </row>
    <row r="85" spans="1:11" x14ac:dyDescent="0.2">
      <c r="A85" s="9" t="s">
        <v>4</v>
      </c>
      <c r="B85" s="12" t="s">
        <v>184</v>
      </c>
      <c r="C85" s="20" t="s">
        <v>36</v>
      </c>
      <c r="D85" s="18" t="s">
        <v>218</v>
      </c>
      <c r="E85" s="17" t="s">
        <v>142</v>
      </c>
      <c r="F85" s="18" t="s">
        <v>194</v>
      </c>
      <c r="G85" s="22">
        <v>4</v>
      </c>
      <c r="H85" s="31">
        <v>80</v>
      </c>
      <c r="I85" s="15" t="s">
        <v>9</v>
      </c>
      <c r="J85" s="35">
        <f>H85+(H85*N6)</f>
        <v>92</v>
      </c>
      <c r="K85" s="35">
        <f t="shared" si="13"/>
        <v>368</v>
      </c>
    </row>
    <row r="86" spans="1:11" x14ac:dyDescent="0.2">
      <c r="A86" s="9" t="s">
        <v>4</v>
      </c>
      <c r="B86" s="12" t="s">
        <v>185</v>
      </c>
      <c r="C86" s="20" t="s">
        <v>36</v>
      </c>
      <c r="D86" s="18" t="s">
        <v>219</v>
      </c>
      <c r="E86" s="17" t="s">
        <v>143</v>
      </c>
      <c r="F86" s="18" t="s">
        <v>40</v>
      </c>
      <c r="G86" s="22">
        <v>180</v>
      </c>
      <c r="H86" s="31">
        <v>15.5</v>
      </c>
      <c r="I86" s="15" t="s">
        <v>9</v>
      </c>
      <c r="J86" s="35">
        <f>H86+(H86*N6)</f>
        <v>17.824999999999999</v>
      </c>
      <c r="K86" s="35">
        <f t="shared" si="13"/>
        <v>3208.5</v>
      </c>
    </row>
    <row r="87" spans="1:11" x14ac:dyDescent="0.2">
      <c r="A87" s="9" t="s">
        <v>4</v>
      </c>
      <c r="B87" s="12" t="s">
        <v>186</v>
      </c>
      <c r="C87" s="20" t="s">
        <v>36</v>
      </c>
      <c r="D87" s="18" t="s">
        <v>220</v>
      </c>
      <c r="E87" s="17" t="s">
        <v>144</v>
      </c>
      <c r="F87" s="18" t="s">
        <v>40</v>
      </c>
      <c r="G87" s="22">
        <v>66.7</v>
      </c>
      <c r="H87" s="31">
        <v>12</v>
      </c>
      <c r="I87" s="15" t="s">
        <v>9</v>
      </c>
      <c r="J87" s="35">
        <f>H87+(H87*N6)</f>
        <v>13.8</v>
      </c>
      <c r="K87" s="35">
        <f t="shared" si="13"/>
        <v>920.46</v>
      </c>
    </row>
    <row r="88" spans="1:11" x14ac:dyDescent="0.2">
      <c r="A88" s="9" t="s">
        <v>4</v>
      </c>
      <c r="B88" s="12" t="s">
        <v>187</v>
      </c>
      <c r="C88" s="20" t="s">
        <v>36</v>
      </c>
      <c r="D88" s="18" t="s">
        <v>221</v>
      </c>
      <c r="E88" s="17" t="s">
        <v>145</v>
      </c>
      <c r="F88" s="18" t="s">
        <v>40</v>
      </c>
      <c r="G88" s="22">
        <v>57</v>
      </c>
      <c r="H88" s="31">
        <v>26</v>
      </c>
      <c r="I88" s="15" t="s">
        <v>9</v>
      </c>
      <c r="J88" s="35">
        <f>H88+(H88*N6)</f>
        <v>29.9</v>
      </c>
      <c r="K88" s="35">
        <f t="shared" si="13"/>
        <v>1704.3</v>
      </c>
    </row>
    <row r="89" spans="1:11" x14ac:dyDescent="0.2">
      <c r="A89" s="9" t="s">
        <v>4</v>
      </c>
      <c r="B89" s="12" t="s">
        <v>188</v>
      </c>
      <c r="C89" s="20" t="s">
        <v>36</v>
      </c>
      <c r="D89" s="18" t="s">
        <v>222</v>
      </c>
      <c r="E89" s="17" t="s">
        <v>146</v>
      </c>
      <c r="F89" s="18" t="s">
        <v>40</v>
      </c>
      <c r="G89" s="22">
        <v>3.4</v>
      </c>
      <c r="H89" s="31">
        <v>22</v>
      </c>
      <c r="I89" s="15" t="s">
        <v>9</v>
      </c>
      <c r="J89" s="35">
        <f>H89+(H89*N6)</f>
        <v>25.3</v>
      </c>
      <c r="K89" s="35">
        <f t="shared" si="13"/>
        <v>86.02</v>
      </c>
    </row>
    <row r="90" spans="1:11" x14ac:dyDescent="0.2">
      <c r="A90" s="9" t="s">
        <v>4</v>
      </c>
      <c r="B90" s="12" t="s">
        <v>189</v>
      </c>
      <c r="C90" s="20" t="s">
        <v>36</v>
      </c>
      <c r="D90" s="18" t="s">
        <v>223</v>
      </c>
      <c r="E90" s="17" t="s">
        <v>147</v>
      </c>
      <c r="F90" s="18" t="s">
        <v>40</v>
      </c>
      <c r="G90" s="22">
        <v>83.99</v>
      </c>
      <c r="H90" s="31">
        <v>35</v>
      </c>
      <c r="I90" s="15" t="s">
        <v>9</v>
      </c>
      <c r="J90" s="35">
        <f>H90+(H90*N6)</f>
        <v>40.25</v>
      </c>
      <c r="K90" s="35">
        <f t="shared" si="13"/>
        <v>3380.5974999999999</v>
      </c>
    </row>
    <row r="91" spans="1:11" x14ac:dyDescent="0.2">
      <c r="A91" s="9" t="s">
        <v>4</v>
      </c>
      <c r="B91" s="12" t="s">
        <v>190</v>
      </c>
      <c r="C91" s="20" t="s">
        <v>36</v>
      </c>
      <c r="D91" s="18" t="s">
        <v>224</v>
      </c>
      <c r="E91" s="17" t="s">
        <v>148</v>
      </c>
      <c r="F91" s="18" t="s">
        <v>40</v>
      </c>
      <c r="G91" s="22">
        <v>46.85</v>
      </c>
      <c r="H91" s="31">
        <v>42</v>
      </c>
      <c r="I91" s="15" t="s">
        <v>9</v>
      </c>
      <c r="J91" s="35">
        <f>H91+(H91*N6)</f>
        <v>48.3</v>
      </c>
      <c r="K91" s="35">
        <f t="shared" si="13"/>
        <v>2262.855</v>
      </c>
    </row>
    <row r="92" spans="1:11" ht="16.5" x14ac:dyDescent="0.2">
      <c r="A92" s="9" t="s">
        <v>4</v>
      </c>
      <c r="B92" s="12" t="s">
        <v>191</v>
      </c>
      <c r="C92" s="20" t="s">
        <v>36</v>
      </c>
      <c r="D92" s="18" t="s">
        <v>225</v>
      </c>
      <c r="E92" s="17" t="s">
        <v>149</v>
      </c>
      <c r="F92" s="18" t="s">
        <v>194</v>
      </c>
      <c r="G92" s="22">
        <v>1</v>
      </c>
      <c r="H92" s="31">
        <v>750</v>
      </c>
      <c r="I92" s="15" t="s">
        <v>9</v>
      </c>
      <c r="J92" s="35">
        <f>H92+(H92*N6)</f>
        <v>862.5</v>
      </c>
      <c r="K92" s="35">
        <f t="shared" si="13"/>
        <v>862.5</v>
      </c>
    </row>
    <row r="93" spans="1:11" ht="16.5" x14ac:dyDescent="0.2">
      <c r="A93" s="9" t="s">
        <v>4</v>
      </c>
      <c r="B93" s="12" t="s">
        <v>192</v>
      </c>
      <c r="C93" s="20" t="s">
        <v>36</v>
      </c>
      <c r="D93" s="18" t="s">
        <v>226</v>
      </c>
      <c r="E93" s="17" t="s">
        <v>151</v>
      </c>
      <c r="F93" s="18" t="s">
        <v>194</v>
      </c>
      <c r="G93" s="22">
        <v>1</v>
      </c>
      <c r="H93" s="31">
        <v>1350</v>
      </c>
      <c r="I93" s="15" t="s">
        <v>9</v>
      </c>
      <c r="J93" s="35">
        <f>H93+(H93*N6)</f>
        <v>1552.5</v>
      </c>
      <c r="K93" s="35">
        <f t="shared" si="13"/>
        <v>1552.5</v>
      </c>
    </row>
    <row r="94" spans="1:11" x14ac:dyDescent="0.2">
      <c r="A94" s="9" t="s">
        <v>4</v>
      </c>
      <c r="B94" s="12" t="s">
        <v>193</v>
      </c>
      <c r="C94" s="20" t="s">
        <v>36</v>
      </c>
      <c r="D94" s="18">
        <v>106085</v>
      </c>
      <c r="E94" s="17" t="s">
        <v>150</v>
      </c>
      <c r="F94" s="18" t="s">
        <v>194</v>
      </c>
      <c r="G94" s="22">
        <v>1</v>
      </c>
      <c r="H94" s="31">
        <v>2100</v>
      </c>
      <c r="I94" s="15" t="s">
        <v>9</v>
      </c>
      <c r="J94" s="35">
        <f>H94+(H94*N6)</f>
        <v>2415</v>
      </c>
      <c r="K94" s="35">
        <f t="shared" si="13"/>
        <v>2415</v>
      </c>
    </row>
    <row r="95" spans="1:11" x14ac:dyDescent="0.2">
      <c r="A95" s="6" t="s">
        <v>1</v>
      </c>
      <c r="B95" s="7" t="s">
        <v>236</v>
      </c>
      <c r="C95" s="7"/>
      <c r="D95" s="7"/>
      <c r="E95" s="7" t="s">
        <v>237</v>
      </c>
      <c r="F95" s="23"/>
      <c r="G95" s="19"/>
      <c r="H95" s="32"/>
      <c r="I95" s="23"/>
      <c r="J95" s="34" t="s">
        <v>0</v>
      </c>
      <c r="K95" s="36">
        <f>SUM(K96:K155)</f>
        <v>19592.774249999999</v>
      </c>
    </row>
    <row r="96" spans="1:11" x14ac:dyDescent="0.2">
      <c r="A96" s="9" t="s">
        <v>4</v>
      </c>
      <c r="B96" s="12" t="s">
        <v>357</v>
      </c>
      <c r="C96" s="20" t="s">
        <v>36</v>
      </c>
      <c r="D96" s="18" t="s">
        <v>242</v>
      </c>
      <c r="E96" s="17" t="s">
        <v>301</v>
      </c>
      <c r="F96" s="18" t="s">
        <v>194</v>
      </c>
      <c r="G96" s="22">
        <v>5</v>
      </c>
      <c r="H96" s="31">
        <v>46.36</v>
      </c>
      <c r="I96" s="15" t="s">
        <v>9</v>
      </c>
      <c r="J96" s="35">
        <f>H96+(H96*N6)</f>
        <v>53.314</v>
      </c>
      <c r="K96" s="35">
        <f t="shared" ref="K96:K144" si="14">J96*G96</f>
        <v>266.57</v>
      </c>
    </row>
    <row r="97" spans="1:11" x14ac:dyDescent="0.2">
      <c r="A97" s="9" t="s">
        <v>4</v>
      </c>
      <c r="B97" s="12" t="s">
        <v>358</v>
      </c>
      <c r="C97" s="20" t="s">
        <v>36</v>
      </c>
      <c r="D97" s="18" t="s">
        <v>243</v>
      </c>
      <c r="E97" s="17" t="s">
        <v>302</v>
      </c>
      <c r="F97" s="18" t="s">
        <v>194</v>
      </c>
      <c r="G97" s="22">
        <v>1</v>
      </c>
      <c r="H97" s="31">
        <v>53.86</v>
      </c>
      <c r="I97" s="15" t="s">
        <v>9</v>
      </c>
      <c r="J97" s="35">
        <f>H97+(H97*N6)</f>
        <v>61.939</v>
      </c>
      <c r="K97" s="35">
        <f t="shared" si="14"/>
        <v>61.939</v>
      </c>
    </row>
    <row r="98" spans="1:11" x14ac:dyDescent="0.2">
      <c r="A98" s="9" t="s">
        <v>4</v>
      </c>
      <c r="B98" s="12" t="s">
        <v>359</v>
      </c>
      <c r="C98" s="20" t="s">
        <v>36</v>
      </c>
      <c r="D98" s="18" t="s">
        <v>244</v>
      </c>
      <c r="E98" s="17" t="s">
        <v>303</v>
      </c>
      <c r="F98" s="18" t="s">
        <v>40</v>
      </c>
      <c r="G98" s="22">
        <v>130</v>
      </c>
      <c r="H98" s="31">
        <v>4.5</v>
      </c>
      <c r="I98" s="15" t="s">
        <v>9</v>
      </c>
      <c r="J98" s="35">
        <f>H98+(H98*N6)</f>
        <v>5.1749999999999998</v>
      </c>
      <c r="K98" s="35">
        <f t="shared" si="14"/>
        <v>672.75</v>
      </c>
    </row>
    <row r="99" spans="1:11" x14ac:dyDescent="0.2">
      <c r="A99" s="9" t="s">
        <v>4</v>
      </c>
      <c r="B99" s="12" t="s">
        <v>360</v>
      </c>
      <c r="C99" s="20" t="s">
        <v>36</v>
      </c>
      <c r="D99" s="18" t="s">
        <v>245</v>
      </c>
      <c r="E99" s="17" t="s">
        <v>304</v>
      </c>
      <c r="F99" s="18" t="s">
        <v>194</v>
      </c>
      <c r="G99" s="22">
        <v>2</v>
      </c>
      <c r="H99" s="31">
        <v>31.29</v>
      </c>
      <c r="I99" s="15" t="s">
        <v>9</v>
      </c>
      <c r="J99" s="35">
        <f>H99+(H99*N6)</f>
        <v>35.983499999999999</v>
      </c>
      <c r="K99" s="35">
        <f t="shared" si="14"/>
        <v>71.966999999999999</v>
      </c>
    </row>
    <row r="100" spans="1:11" x14ac:dyDescent="0.2">
      <c r="A100" s="9" t="s">
        <v>4</v>
      </c>
      <c r="B100" s="12" t="s">
        <v>361</v>
      </c>
      <c r="C100" s="20" t="s">
        <v>36</v>
      </c>
      <c r="D100" s="18" t="s">
        <v>246</v>
      </c>
      <c r="E100" s="17" t="s">
        <v>305</v>
      </c>
      <c r="F100" s="18" t="s">
        <v>194</v>
      </c>
      <c r="G100" s="22">
        <v>29</v>
      </c>
      <c r="H100" s="31">
        <v>3.2</v>
      </c>
      <c r="I100" s="15" t="s">
        <v>9</v>
      </c>
      <c r="J100" s="35">
        <f>H100+(H100*N6)</f>
        <v>3.68</v>
      </c>
      <c r="K100" s="35">
        <f t="shared" si="14"/>
        <v>106.72</v>
      </c>
    </row>
    <row r="101" spans="1:11" x14ac:dyDescent="0.2">
      <c r="A101" s="9" t="s">
        <v>4</v>
      </c>
      <c r="B101" s="12" t="s">
        <v>362</v>
      </c>
      <c r="C101" s="20" t="s">
        <v>36</v>
      </c>
      <c r="D101" s="18" t="s">
        <v>247</v>
      </c>
      <c r="E101" s="17" t="s">
        <v>306</v>
      </c>
      <c r="F101" s="18" t="s">
        <v>194</v>
      </c>
      <c r="G101" s="22">
        <v>12</v>
      </c>
      <c r="H101" s="31">
        <v>6.8</v>
      </c>
      <c r="I101" s="15" t="s">
        <v>9</v>
      </c>
      <c r="J101" s="35">
        <f>H101+(H101*N6)</f>
        <v>7.82</v>
      </c>
      <c r="K101" s="35">
        <f t="shared" si="14"/>
        <v>93.84</v>
      </c>
    </row>
    <row r="102" spans="1:11" x14ac:dyDescent="0.2">
      <c r="A102" s="9" t="s">
        <v>4</v>
      </c>
      <c r="B102" s="12" t="s">
        <v>363</v>
      </c>
      <c r="C102" s="20" t="s">
        <v>36</v>
      </c>
      <c r="D102" s="18" t="s">
        <v>248</v>
      </c>
      <c r="E102" s="17" t="s">
        <v>307</v>
      </c>
      <c r="F102" s="18" t="s">
        <v>194</v>
      </c>
      <c r="G102" s="22">
        <v>35</v>
      </c>
      <c r="H102" s="31">
        <v>1.9</v>
      </c>
      <c r="I102" s="15" t="s">
        <v>9</v>
      </c>
      <c r="J102" s="35">
        <f>H102+(H102*N6)</f>
        <v>2.1850000000000001</v>
      </c>
      <c r="K102" s="35">
        <f t="shared" si="14"/>
        <v>76.475000000000009</v>
      </c>
    </row>
    <row r="103" spans="1:11" x14ac:dyDescent="0.2">
      <c r="A103" s="9" t="s">
        <v>4</v>
      </c>
      <c r="B103" s="12" t="s">
        <v>364</v>
      </c>
      <c r="C103" s="20" t="s">
        <v>36</v>
      </c>
      <c r="D103" s="18" t="s">
        <v>249</v>
      </c>
      <c r="E103" s="17" t="s">
        <v>308</v>
      </c>
      <c r="F103" s="18" t="s">
        <v>194</v>
      </c>
      <c r="G103" s="22">
        <v>9</v>
      </c>
      <c r="H103" s="31">
        <v>2.5</v>
      </c>
      <c r="I103" s="15" t="s">
        <v>9</v>
      </c>
      <c r="J103" s="35">
        <f>H103+(H103*N6)</f>
        <v>2.875</v>
      </c>
      <c r="K103" s="35">
        <f t="shared" si="14"/>
        <v>25.875</v>
      </c>
    </row>
    <row r="104" spans="1:11" x14ac:dyDescent="0.2">
      <c r="A104" s="9" t="s">
        <v>4</v>
      </c>
      <c r="B104" s="12" t="s">
        <v>365</v>
      </c>
      <c r="C104" s="20" t="s">
        <v>36</v>
      </c>
      <c r="D104" s="18" t="s">
        <v>250</v>
      </c>
      <c r="E104" s="17" t="s">
        <v>309</v>
      </c>
      <c r="F104" s="18" t="s">
        <v>194</v>
      </c>
      <c r="G104" s="22">
        <v>1</v>
      </c>
      <c r="H104" s="31">
        <v>5.9</v>
      </c>
      <c r="I104" s="15" t="s">
        <v>9</v>
      </c>
      <c r="J104" s="35">
        <f>H104+(H104*N6)</f>
        <v>6.7850000000000001</v>
      </c>
      <c r="K104" s="35">
        <f t="shared" si="14"/>
        <v>6.7850000000000001</v>
      </c>
    </row>
    <row r="105" spans="1:11" x14ac:dyDescent="0.2">
      <c r="A105" s="9" t="s">
        <v>4</v>
      </c>
      <c r="B105" s="12" t="s">
        <v>366</v>
      </c>
      <c r="C105" s="20" t="s">
        <v>36</v>
      </c>
      <c r="D105" s="18" t="s">
        <v>251</v>
      </c>
      <c r="E105" s="17" t="s">
        <v>310</v>
      </c>
      <c r="F105" s="18" t="s">
        <v>194</v>
      </c>
      <c r="G105" s="22">
        <v>2</v>
      </c>
      <c r="H105" s="31">
        <v>68.260000000000005</v>
      </c>
      <c r="I105" s="15" t="s">
        <v>9</v>
      </c>
      <c r="J105" s="35">
        <f>H105+(H105*N6)</f>
        <v>78.499000000000009</v>
      </c>
      <c r="K105" s="35">
        <f t="shared" si="14"/>
        <v>156.99800000000002</v>
      </c>
    </row>
    <row r="106" spans="1:11" x14ac:dyDescent="0.2">
      <c r="A106" s="9" t="s">
        <v>4</v>
      </c>
      <c r="B106" s="12" t="s">
        <v>367</v>
      </c>
      <c r="C106" s="20" t="s">
        <v>36</v>
      </c>
      <c r="D106" s="18" t="s">
        <v>252</v>
      </c>
      <c r="E106" s="17" t="s">
        <v>311</v>
      </c>
      <c r="F106" s="18" t="s">
        <v>194</v>
      </c>
      <c r="G106" s="22">
        <v>1</v>
      </c>
      <c r="H106" s="31">
        <v>14.2</v>
      </c>
      <c r="I106" s="15" t="s">
        <v>9</v>
      </c>
      <c r="J106" s="35">
        <f>H106+(H106*N6)</f>
        <v>16.329999999999998</v>
      </c>
      <c r="K106" s="35">
        <f t="shared" si="14"/>
        <v>16.329999999999998</v>
      </c>
    </row>
    <row r="107" spans="1:11" x14ac:dyDescent="0.2">
      <c r="A107" s="9" t="s">
        <v>4</v>
      </c>
      <c r="B107" s="12" t="s">
        <v>368</v>
      </c>
      <c r="C107" s="20" t="s">
        <v>36</v>
      </c>
      <c r="D107" s="18" t="s">
        <v>253</v>
      </c>
      <c r="E107" s="17" t="s">
        <v>312</v>
      </c>
      <c r="F107" s="18" t="s">
        <v>194</v>
      </c>
      <c r="G107" s="22">
        <v>2</v>
      </c>
      <c r="H107" s="31">
        <v>22.5</v>
      </c>
      <c r="I107" s="15" t="s">
        <v>9</v>
      </c>
      <c r="J107" s="35">
        <f>H107+(H107*N6)</f>
        <v>25.875</v>
      </c>
      <c r="K107" s="35">
        <f t="shared" si="14"/>
        <v>51.75</v>
      </c>
    </row>
    <row r="108" spans="1:11" x14ac:dyDescent="0.2">
      <c r="A108" s="9" t="s">
        <v>4</v>
      </c>
      <c r="B108" s="12" t="s">
        <v>369</v>
      </c>
      <c r="C108" s="20" t="s">
        <v>36</v>
      </c>
      <c r="D108" s="18" t="s">
        <v>254</v>
      </c>
      <c r="E108" s="17" t="s">
        <v>313</v>
      </c>
      <c r="F108" s="18" t="s">
        <v>194</v>
      </c>
      <c r="G108" s="22">
        <v>4</v>
      </c>
      <c r="H108" s="31">
        <v>8.9</v>
      </c>
      <c r="I108" s="15" t="s">
        <v>9</v>
      </c>
      <c r="J108" s="35">
        <f>H108+(H108*N6)</f>
        <v>10.234999999999999</v>
      </c>
      <c r="K108" s="35">
        <f t="shared" si="14"/>
        <v>40.94</v>
      </c>
    </row>
    <row r="109" spans="1:11" x14ac:dyDescent="0.2">
      <c r="A109" s="9" t="s">
        <v>4</v>
      </c>
      <c r="B109" s="12" t="s">
        <v>370</v>
      </c>
      <c r="C109" s="20" t="s">
        <v>36</v>
      </c>
      <c r="D109" s="18" t="s">
        <v>255</v>
      </c>
      <c r="E109" s="17" t="s">
        <v>314</v>
      </c>
      <c r="F109" s="18" t="s">
        <v>194</v>
      </c>
      <c r="G109" s="22">
        <v>5</v>
      </c>
      <c r="H109" s="31">
        <v>24.1</v>
      </c>
      <c r="I109" s="15" t="s">
        <v>9</v>
      </c>
      <c r="J109" s="35">
        <f>H109+(H109*N6)</f>
        <v>27.715000000000003</v>
      </c>
      <c r="K109" s="35">
        <f t="shared" si="14"/>
        <v>138.57500000000002</v>
      </c>
    </row>
    <row r="110" spans="1:11" x14ac:dyDescent="0.2">
      <c r="A110" s="9" t="s">
        <v>4</v>
      </c>
      <c r="B110" s="12" t="s">
        <v>371</v>
      </c>
      <c r="C110" s="20" t="s">
        <v>36</v>
      </c>
      <c r="D110" s="18" t="s">
        <v>256</v>
      </c>
      <c r="E110" s="17" t="s">
        <v>315</v>
      </c>
      <c r="F110" s="18" t="s">
        <v>194</v>
      </c>
      <c r="G110" s="22">
        <v>5</v>
      </c>
      <c r="H110" s="31">
        <v>5.2</v>
      </c>
      <c r="I110" s="15" t="s">
        <v>9</v>
      </c>
      <c r="J110" s="35">
        <f>H110+(H110*N6)</f>
        <v>5.98</v>
      </c>
      <c r="K110" s="35">
        <f t="shared" si="14"/>
        <v>29.900000000000002</v>
      </c>
    </row>
    <row r="111" spans="1:11" x14ac:dyDescent="0.2">
      <c r="A111" s="9" t="s">
        <v>4</v>
      </c>
      <c r="B111" s="12" t="s">
        <v>372</v>
      </c>
      <c r="C111" s="20" t="s">
        <v>36</v>
      </c>
      <c r="D111" s="18" t="s">
        <v>257</v>
      </c>
      <c r="E111" s="17" t="s">
        <v>316</v>
      </c>
      <c r="F111" s="18" t="s">
        <v>194</v>
      </c>
      <c r="G111" s="22">
        <v>3</v>
      </c>
      <c r="H111" s="31">
        <v>42</v>
      </c>
      <c r="I111" s="15" t="s">
        <v>9</v>
      </c>
      <c r="J111" s="35">
        <f>H111+(H111*N6)</f>
        <v>48.3</v>
      </c>
      <c r="K111" s="35">
        <f t="shared" si="14"/>
        <v>144.89999999999998</v>
      </c>
    </row>
    <row r="112" spans="1:11" x14ac:dyDescent="0.2">
      <c r="A112" s="9" t="s">
        <v>4</v>
      </c>
      <c r="B112" s="12" t="s">
        <v>373</v>
      </c>
      <c r="C112" s="20" t="s">
        <v>36</v>
      </c>
      <c r="D112" s="18" t="s">
        <v>258</v>
      </c>
      <c r="E112" s="17" t="s">
        <v>317</v>
      </c>
      <c r="F112" s="18" t="s">
        <v>194</v>
      </c>
      <c r="G112" s="22">
        <v>4</v>
      </c>
      <c r="H112" s="31">
        <v>6.3</v>
      </c>
      <c r="I112" s="15" t="s">
        <v>9</v>
      </c>
      <c r="J112" s="35">
        <f>H112+(H112*N6)</f>
        <v>7.2450000000000001</v>
      </c>
      <c r="K112" s="35">
        <f t="shared" si="14"/>
        <v>28.98</v>
      </c>
    </row>
    <row r="113" spans="1:11" x14ac:dyDescent="0.2">
      <c r="A113" s="9" t="s">
        <v>4</v>
      </c>
      <c r="B113" s="12" t="s">
        <v>374</v>
      </c>
      <c r="C113" s="20" t="s">
        <v>36</v>
      </c>
      <c r="D113" s="18" t="s">
        <v>259</v>
      </c>
      <c r="E113" s="17" t="s">
        <v>318</v>
      </c>
      <c r="F113" s="18" t="s">
        <v>194</v>
      </c>
      <c r="G113" s="22">
        <v>5</v>
      </c>
      <c r="H113" s="31">
        <v>16.5</v>
      </c>
      <c r="I113" s="15" t="s">
        <v>9</v>
      </c>
      <c r="J113" s="35">
        <f>H113+(H113*N6)</f>
        <v>18.975000000000001</v>
      </c>
      <c r="K113" s="35">
        <f t="shared" si="14"/>
        <v>94.875</v>
      </c>
    </row>
    <row r="114" spans="1:11" x14ac:dyDescent="0.2">
      <c r="A114" s="9" t="s">
        <v>4</v>
      </c>
      <c r="B114" s="12" t="s">
        <v>375</v>
      </c>
      <c r="C114" s="20" t="s">
        <v>36</v>
      </c>
      <c r="D114" s="18" t="s">
        <v>260</v>
      </c>
      <c r="E114" s="17" t="s">
        <v>319</v>
      </c>
      <c r="F114" s="18" t="s">
        <v>194</v>
      </c>
      <c r="G114" s="22">
        <v>5</v>
      </c>
      <c r="H114" s="31">
        <v>58</v>
      </c>
      <c r="I114" s="15" t="s">
        <v>9</v>
      </c>
      <c r="J114" s="35">
        <f>H114+(H114*N6)</f>
        <v>66.7</v>
      </c>
      <c r="K114" s="35">
        <f t="shared" si="14"/>
        <v>333.5</v>
      </c>
    </row>
    <row r="115" spans="1:11" x14ac:dyDescent="0.2">
      <c r="A115" s="9" t="s">
        <v>4</v>
      </c>
      <c r="B115" s="12" t="s">
        <v>376</v>
      </c>
      <c r="C115" s="20" t="s">
        <v>36</v>
      </c>
      <c r="D115" s="18" t="s">
        <v>261</v>
      </c>
      <c r="E115" s="17" t="s">
        <v>320</v>
      </c>
      <c r="F115" s="18" t="s">
        <v>194</v>
      </c>
      <c r="G115" s="22">
        <v>1</v>
      </c>
      <c r="H115" s="31">
        <v>3.8</v>
      </c>
      <c r="I115" s="15" t="s">
        <v>9</v>
      </c>
      <c r="J115" s="35">
        <f>H115+(H115*N6)</f>
        <v>4.37</v>
      </c>
      <c r="K115" s="35">
        <f t="shared" si="14"/>
        <v>4.37</v>
      </c>
    </row>
    <row r="116" spans="1:11" x14ac:dyDescent="0.2">
      <c r="A116" s="9" t="s">
        <v>4</v>
      </c>
      <c r="B116" s="12" t="s">
        <v>377</v>
      </c>
      <c r="C116" s="20" t="s">
        <v>36</v>
      </c>
      <c r="D116" s="18" t="s">
        <v>262</v>
      </c>
      <c r="E116" s="17" t="s">
        <v>321</v>
      </c>
      <c r="F116" s="18" t="s">
        <v>194</v>
      </c>
      <c r="G116" s="22">
        <v>9</v>
      </c>
      <c r="H116" s="31">
        <v>4.9000000000000004</v>
      </c>
      <c r="I116" s="15" t="s">
        <v>9</v>
      </c>
      <c r="J116" s="35">
        <f>H116+(H116*N6)</f>
        <v>5.6350000000000007</v>
      </c>
      <c r="K116" s="35">
        <f t="shared" si="14"/>
        <v>50.715000000000003</v>
      </c>
    </row>
    <row r="117" spans="1:11" x14ac:dyDescent="0.2">
      <c r="A117" s="9" t="s">
        <v>4</v>
      </c>
      <c r="B117" s="12" t="s">
        <v>378</v>
      </c>
      <c r="C117" s="20" t="s">
        <v>36</v>
      </c>
      <c r="D117" s="18" t="s">
        <v>261</v>
      </c>
      <c r="E117" s="17" t="s">
        <v>322</v>
      </c>
      <c r="F117" s="18" t="s">
        <v>194</v>
      </c>
      <c r="G117" s="22">
        <v>4</v>
      </c>
      <c r="H117" s="31">
        <v>4.5</v>
      </c>
      <c r="I117" s="15" t="s">
        <v>9</v>
      </c>
      <c r="J117" s="35">
        <f>H117+(H117*N6)</f>
        <v>5.1749999999999998</v>
      </c>
      <c r="K117" s="35">
        <f t="shared" si="14"/>
        <v>20.7</v>
      </c>
    </row>
    <row r="118" spans="1:11" x14ac:dyDescent="0.2">
      <c r="A118" s="9" t="s">
        <v>4</v>
      </c>
      <c r="B118" s="12" t="s">
        <v>379</v>
      </c>
      <c r="C118" s="20" t="s">
        <v>36</v>
      </c>
      <c r="D118" s="18" t="s">
        <v>263</v>
      </c>
      <c r="E118" s="17" t="s">
        <v>323</v>
      </c>
      <c r="F118" s="18" t="s">
        <v>194</v>
      </c>
      <c r="G118" s="22">
        <v>1</v>
      </c>
      <c r="H118" s="31">
        <v>19.8</v>
      </c>
      <c r="I118" s="15" t="s">
        <v>9</v>
      </c>
      <c r="J118" s="35">
        <f>H118+(H118*N6)</f>
        <v>22.77</v>
      </c>
      <c r="K118" s="35">
        <f t="shared" si="14"/>
        <v>22.77</v>
      </c>
    </row>
    <row r="119" spans="1:11" x14ac:dyDescent="0.2">
      <c r="A119" s="9" t="s">
        <v>4</v>
      </c>
      <c r="B119" s="12" t="s">
        <v>380</v>
      </c>
      <c r="C119" s="20" t="s">
        <v>36</v>
      </c>
      <c r="D119" s="18" t="s">
        <v>264</v>
      </c>
      <c r="E119" s="17" t="s">
        <v>324</v>
      </c>
      <c r="F119" s="18" t="s">
        <v>194</v>
      </c>
      <c r="G119" s="22">
        <v>5</v>
      </c>
      <c r="H119" s="31">
        <v>26.4</v>
      </c>
      <c r="I119" s="15" t="s">
        <v>9</v>
      </c>
      <c r="J119" s="35">
        <f>H119+(H119*N6)</f>
        <v>30.36</v>
      </c>
      <c r="K119" s="35">
        <f t="shared" si="14"/>
        <v>151.80000000000001</v>
      </c>
    </row>
    <row r="120" spans="1:11" x14ac:dyDescent="0.2">
      <c r="A120" s="9" t="s">
        <v>4</v>
      </c>
      <c r="B120" s="12" t="s">
        <v>381</v>
      </c>
      <c r="C120" s="20" t="s">
        <v>36</v>
      </c>
      <c r="D120" s="18" t="s">
        <v>265</v>
      </c>
      <c r="E120" s="17" t="s">
        <v>325</v>
      </c>
      <c r="F120" s="18" t="s">
        <v>194</v>
      </c>
      <c r="G120" s="22">
        <v>1</v>
      </c>
      <c r="H120" s="31">
        <v>11.2</v>
      </c>
      <c r="I120" s="15" t="s">
        <v>9</v>
      </c>
      <c r="J120" s="35">
        <f>H120+(H120*N6)</f>
        <v>12.879999999999999</v>
      </c>
      <c r="K120" s="35">
        <f t="shared" si="14"/>
        <v>12.879999999999999</v>
      </c>
    </row>
    <row r="121" spans="1:11" x14ac:dyDescent="0.2">
      <c r="A121" s="9" t="s">
        <v>4</v>
      </c>
      <c r="B121" s="12" t="s">
        <v>382</v>
      </c>
      <c r="C121" s="20" t="s">
        <v>36</v>
      </c>
      <c r="D121" s="18" t="s">
        <v>266</v>
      </c>
      <c r="E121" s="17" t="s">
        <v>326</v>
      </c>
      <c r="F121" s="18" t="s">
        <v>194</v>
      </c>
      <c r="G121" s="22">
        <v>5</v>
      </c>
      <c r="H121" s="31">
        <v>18.5</v>
      </c>
      <c r="I121" s="15" t="s">
        <v>9</v>
      </c>
      <c r="J121" s="35">
        <f>H121+(H121*N6)</f>
        <v>21.274999999999999</v>
      </c>
      <c r="K121" s="35">
        <f t="shared" si="14"/>
        <v>106.375</v>
      </c>
    </row>
    <row r="122" spans="1:11" x14ac:dyDescent="0.2">
      <c r="A122" s="9" t="s">
        <v>4</v>
      </c>
      <c r="B122" s="12" t="s">
        <v>383</v>
      </c>
      <c r="C122" s="20" t="s">
        <v>36</v>
      </c>
      <c r="D122" s="18" t="s">
        <v>267</v>
      </c>
      <c r="E122" s="17" t="s">
        <v>327</v>
      </c>
      <c r="F122" s="18" t="s">
        <v>194</v>
      </c>
      <c r="G122" s="22">
        <v>1</v>
      </c>
      <c r="H122" s="31">
        <v>22.1</v>
      </c>
      <c r="I122" s="15" t="s">
        <v>9</v>
      </c>
      <c r="J122" s="35">
        <f>H122+(H122*N6)</f>
        <v>25.415000000000003</v>
      </c>
      <c r="K122" s="35">
        <f t="shared" si="14"/>
        <v>25.415000000000003</v>
      </c>
    </row>
    <row r="123" spans="1:11" x14ac:dyDescent="0.2">
      <c r="A123" s="9" t="s">
        <v>4</v>
      </c>
      <c r="B123" s="12" t="s">
        <v>384</v>
      </c>
      <c r="C123" s="20" t="s">
        <v>36</v>
      </c>
      <c r="D123" s="18" t="s">
        <v>268</v>
      </c>
      <c r="E123" s="17" t="s">
        <v>328</v>
      </c>
      <c r="F123" s="18" t="s">
        <v>194</v>
      </c>
      <c r="G123" s="22">
        <v>6</v>
      </c>
      <c r="H123" s="31">
        <v>11.5</v>
      </c>
      <c r="I123" s="15" t="s">
        <v>9</v>
      </c>
      <c r="J123" s="35">
        <f>H123+(H123*N6)</f>
        <v>13.225</v>
      </c>
      <c r="K123" s="35">
        <f t="shared" si="14"/>
        <v>79.349999999999994</v>
      </c>
    </row>
    <row r="124" spans="1:11" x14ac:dyDescent="0.2">
      <c r="A124" s="9" t="s">
        <v>4</v>
      </c>
      <c r="B124" s="12" t="s">
        <v>385</v>
      </c>
      <c r="C124" s="20" t="s">
        <v>36</v>
      </c>
      <c r="D124" s="18" t="s">
        <v>269</v>
      </c>
      <c r="E124" s="17" t="s">
        <v>329</v>
      </c>
      <c r="F124" s="18" t="s">
        <v>194</v>
      </c>
      <c r="G124" s="22">
        <v>4</v>
      </c>
      <c r="H124" s="31">
        <v>34</v>
      </c>
      <c r="I124" s="15" t="s">
        <v>9</v>
      </c>
      <c r="J124" s="35">
        <f>H124+(H124*N6)</f>
        <v>39.1</v>
      </c>
      <c r="K124" s="35">
        <f t="shared" si="14"/>
        <v>156.4</v>
      </c>
    </row>
    <row r="125" spans="1:11" x14ac:dyDescent="0.2">
      <c r="A125" s="9" t="s">
        <v>4</v>
      </c>
      <c r="B125" s="12" t="s">
        <v>386</v>
      </c>
      <c r="C125" s="20" t="s">
        <v>36</v>
      </c>
      <c r="D125" s="18" t="s">
        <v>270</v>
      </c>
      <c r="E125" s="17" t="s">
        <v>330</v>
      </c>
      <c r="F125" s="18" t="s">
        <v>194</v>
      </c>
      <c r="G125" s="22">
        <v>5</v>
      </c>
      <c r="H125" s="31">
        <v>4.0999999999999996</v>
      </c>
      <c r="I125" s="15" t="s">
        <v>9</v>
      </c>
      <c r="J125" s="35">
        <f>H125+(H125*N6)</f>
        <v>4.7149999999999999</v>
      </c>
      <c r="K125" s="35">
        <f t="shared" si="14"/>
        <v>23.574999999999999</v>
      </c>
    </row>
    <row r="126" spans="1:11" x14ac:dyDescent="0.2">
      <c r="A126" s="9" t="s">
        <v>4</v>
      </c>
      <c r="B126" s="12" t="s">
        <v>387</v>
      </c>
      <c r="C126" s="20" t="s">
        <v>36</v>
      </c>
      <c r="D126" s="18" t="s">
        <v>271</v>
      </c>
      <c r="E126" s="17" t="s">
        <v>331</v>
      </c>
      <c r="F126" s="18" t="s">
        <v>194</v>
      </c>
      <c r="G126" s="22">
        <v>4</v>
      </c>
      <c r="H126" s="31">
        <v>8.9</v>
      </c>
      <c r="I126" s="15" t="s">
        <v>9</v>
      </c>
      <c r="J126" s="35">
        <f>H126+(H126*N6)</f>
        <v>10.234999999999999</v>
      </c>
      <c r="K126" s="35">
        <f t="shared" si="14"/>
        <v>40.94</v>
      </c>
    </row>
    <row r="127" spans="1:11" x14ac:dyDescent="0.2">
      <c r="A127" s="9" t="s">
        <v>4</v>
      </c>
      <c r="B127" s="12" t="s">
        <v>388</v>
      </c>
      <c r="C127" s="20" t="s">
        <v>36</v>
      </c>
      <c r="D127" s="18" t="s">
        <v>272</v>
      </c>
      <c r="E127" s="17" t="s">
        <v>332</v>
      </c>
      <c r="F127" s="18" t="s">
        <v>194</v>
      </c>
      <c r="G127" s="22">
        <v>1</v>
      </c>
      <c r="H127" s="31">
        <v>14.5</v>
      </c>
      <c r="I127" s="15" t="s">
        <v>9</v>
      </c>
      <c r="J127" s="35">
        <f>H127+(H127*N6)</f>
        <v>16.675000000000001</v>
      </c>
      <c r="K127" s="35">
        <f t="shared" si="14"/>
        <v>16.675000000000001</v>
      </c>
    </row>
    <row r="128" spans="1:11" x14ac:dyDescent="0.2">
      <c r="A128" s="9" t="s">
        <v>4</v>
      </c>
      <c r="B128" s="12" t="s">
        <v>389</v>
      </c>
      <c r="C128" s="20" t="s">
        <v>36</v>
      </c>
      <c r="D128" s="18" t="s">
        <v>273</v>
      </c>
      <c r="E128" s="17" t="s">
        <v>333</v>
      </c>
      <c r="F128" s="18" t="s">
        <v>194</v>
      </c>
      <c r="G128" s="22">
        <v>3</v>
      </c>
      <c r="H128" s="31">
        <v>11.2</v>
      </c>
      <c r="I128" s="15" t="s">
        <v>9</v>
      </c>
      <c r="J128" s="35">
        <f>H128+(H128*N6)</f>
        <v>12.879999999999999</v>
      </c>
      <c r="K128" s="35">
        <f t="shared" si="14"/>
        <v>38.64</v>
      </c>
    </row>
    <row r="129" spans="1:11" x14ac:dyDescent="0.2">
      <c r="A129" s="9" t="s">
        <v>4</v>
      </c>
      <c r="B129" s="12" t="s">
        <v>390</v>
      </c>
      <c r="C129" s="20" t="s">
        <v>36</v>
      </c>
      <c r="D129" s="18" t="s">
        <v>274</v>
      </c>
      <c r="E129" s="17" t="s">
        <v>334</v>
      </c>
      <c r="F129" s="18" t="s">
        <v>194</v>
      </c>
      <c r="G129" s="22">
        <v>1</v>
      </c>
      <c r="H129" s="31">
        <v>9.5</v>
      </c>
      <c r="I129" s="15" t="s">
        <v>9</v>
      </c>
      <c r="J129" s="35">
        <f>H129+(H129*N6)</f>
        <v>10.925000000000001</v>
      </c>
      <c r="K129" s="35">
        <f t="shared" si="14"/>
        <v>10.925000000000001</v>
      </c>
    </row>
    <row r="130" spans="1:11" x14ac:dyDescent="0.2">
      <c r="A130" s="9" t="s">
        <v>4</v>
      </c>
      <c r="B130" s="12" t="s">
        <v>391</v>
      </c>
      <c r="C130" s="20" t="s">
        <v>36</v>
      </c>
      <c r="D130" s="18" t="s">
        <v>275</v>
      </c>
      <c r="E130" s="17" t="s">
        <v>335</v>
      </c>
      <c r="F130" s="18" t="s">
        <v>40</v>
      </c>
      <c r="G130" s="22">
        <v>125.33</v>
      </c>
      <c r="H130" s="31">
        <v>24.5</v>
      </c>
      <c r="I130" s="15" t="s">
        <v>9</v>
      </c>
      <c r="J130" s="35">
        <f>H130+(H130*N6)</f>
        <v>28.175000000000001</v>
      </c>
      <c r="K130" s="35">
        <f t="shared" si="14"/>
        <v>3531.1727500000002</v>
      </c>
    </row>
    <row r="131" spans="1:11" x14ac:dyDescent="0.2">
      <c r="A131" s="9" t="s">
        <v>4</v>
      </c>
      <c r="B131" s="12" t="s">
        <v>392</v>
      </c>
      <c r="C131" s="20" t="s">
        <v>36</v>
      </c>
      <c r="D131" s="18" t="s">
        <v>276</v>
      </c>
      <c r="E131" s="17" t="s">
        <v>336</v>
      </c>
      <c r="F131" s="18" t="s">
        <v>40</v>
      </c>
      <c r="G131" s="22">
        <v>88.6</v>
      </c>
      <c r="H131" s="31">
        <v>56</v>
      </c>
      <c r="I131" s="15" t="s">
        <v>9</v>
      </c>
      <c r="J131" s="35">
        <f>H131+(H131*N6)</f>
        <v>64.400000000000006</v>
      </c>
      <c r="K131" s="35">
        <f t="shared" si="14"/>
        <v>5705.84</v>
      </c>
    </row>
    <row r="132" spans="1:11" x14ac:dyDescent="0.2">
      <c r="A132" s="9" t="s">
        <v>4</v>
      </c>
      <c r="B132" s="12" t="s">
        <v>393</v>
      </c>
      <c r="C132" s="20" t="s">
        <v>36</v>
      </c>
      <c r="D132" s="18" t="s">
        <v>277</v>
      </c>
      <c r="E132" s="17" t="s">
        <v>337</v>
      </c>
      <c r="F132" s="18" t="s">
        <v>40</v>
      </c>
      <c r="G132" s="22">
        <v>5.6</v>
      </c>
      <c r="H132" s="31">
        <v>9.8000000000000007</v>
      </c>
      <c r="I132" s="15" t="s">
        <v>9</v>
      </c>
      <c r="J132" s="35">
        <f>H132+(H132*N6)</f>
        <v>11.270000000000001</v>
      </c>
      <c r="K132" s="35">
        <f t="shared" si="14"/>
        <v>63.112000000000002</v>
      </c>
    </row>
    <row r="133" spans="1:11" x14ac:dyDescent="0.2">
      <c r="A133" s="9" t="s">
        <v>4</v>
      </c>
      <c r="B133" s="12" t="s">
        <v>394</v>
      </c>
      <c r="C133" s="20" t="s">
        <v>36</v>
      </c>
      <c r="D133" s="18" t="s">
        <v>278</v>
      </c>
      <c r="E133" s="17" t="s">
        <v>338</v>
      </c>
      <c r="F133" s="18" t="s">
        <v>40</v>
      </c>
      <c r="G133" s="22">
        <v>20.399999999999999</v>
      </c>
      <c r="H133" s="31">
        <v>12.3</v>
      </c>
      <c r="I133" s="15" t="s">
        <v>9</v>
      </c>
      <c r="J133" s="35">
        <f>H133+(H133*N6)</f>
        <v>14.145000000000001</v>
      </c>
      <c r="K133" s="35">
        <f t="shared" si="14"/>
        <v>288.55799999999999</v>
      </c>
    </row>
    <row r="134" spans="1:11" x14ac:dyDescent="0.2">
      <c r="A134" s="9" t="s">
        <v>4</v>
      </c>
      <c r="B134" s="12" t="s">
        <v>395</v>
      </c>
      <c r="C134" s="20" t="s">
        <v>36</v>
      </c>
      <c r="D134" s="18" t="s">
        <v>279</v>
      </c>
      <c r="E134" s="17" t="s">
        <v>339</v>
      </c>
      <c r="F134" s="18" t="s">
        <v>40</v>
      </c>
      <c r="G134" s="22">
        <v>7.72</v>
      </c>
      <c r="H134" s="31">
        <v>19.5</v>
      </c>
      <c r="I134" s="15" t="s">
        <v>9</v>
      </c>
      <c r="J134" s="35">
        <f>H134+(H134*N6)</f>
        <v>22.425000000000001</v>
      </c>
      <c r="K134" s="35">
        <f t="shared" si="14"/>
        <v>173.12100000000001</v>
      </c>
    </row>
    <row r="135" spans="1:11" x14ac:dyDescent="0.2">
      <c r="A135" s="9" t="s">
        <v>4</v>
      </c>
      <c r="B135" s="12" t="s">
        <v>396</v>
      </c>
      <c r="C135" s="20" t="s">
        <v>36</v>
      </c>
      <c r="D135" s="18" t="s">
        <v>280</v>
      </c>
      <c r="E135" s="17" t="s">
        <v>340</v>
      </c>
      <c r="F135" s="18" t="s">
        <v>194</v>
      </c>
      <c r="G135" s="22">
        <v>5</v>
      </c>
      <c r="H135" s="31">
        <v>22.4</v>
      </c>
      <c r="I135" s="15" t="s">
        <v>9</v>
      </c>
      <c r="J135" s="35">
        <f>H135+(H135*N6)</f>
        <v>25.759999999999998</v>
      </c>
      <c r="K135" s="35">
        <f t="shared" si="14"/>
        <v>128.79999999999998</v>
      </c>
    </row>
    <row r="136" spans="1:11" x14ac:dyDescent="0.2">
      <c r="A136" s="9" t="s">
        <v>4</v>
      </c>
      <c r="B136" s="12" t="s">
        <v>397</v>
      </c>
      <c r="C136" s="20" t="s">
        <v>36</v>
      </c>
      <c r="D136" s="18" t="s">
        <v>281</v>
      </c>
      <c r="E136" s="17" t="s">
        <v>341</v>
      </c>
      <c r="F136" s="18" t="s">
        <v>194</v>
      </c>
      <c r="G136" s="22">
        <v>2</v>
      </c>
      <c r="H136" s="31">
        <v>11.8</v>
      </c>
      <c r="I136" s="15" t="s">
        <v>9</v>
      </c>
      <c r="J136" s="35">
        <f>H136+(H136*N6)</f>
        <v>13.57</v>
      </c>
      <c r="K136" s="35">
        <f t="shared" si="14"/>
        <v>27.14</v>
      </c>
    </row>
    <row r="137" spans="1:11" x14ac:dyDescent="0.2">
      <c r="A137" s="9" t="s">
        <v>4</v>
      </c>
      <c r="B137" s="12" t="s">
        <v>398</v>
      </c>
      <c r="C137" s="20" t="s">
        <v>36</v>
      </c>
      <c r="D137" s="18" t="s">
        <v>282</v>
      </c>
      <c r="E137" s="17" t="s">
        <v>342</v>
      </c>
      <c r="F137" s="18" t="s">
        <v>194</v>
      </c>
      <c r="G137" s="22">
        <v>5</v>
      </c>
      <c r="H137" s="31">
        <v>14.9</v>
      </c>
      <c r="I137" s="15" t="s">
        <v>9</v>
      </c>
      <c r="J137" s="35">
        <f>H137+(H137*N6)</f>
        <v>17.135000000000002</v>
      </c>
      <c r="K137" s="35">
        <f t="shared" si="14"/>
        <v>85.675000000000011</v>
      </c>
    </row>
    <row r="138" spans="1:11" x14ac:dyDescent="0.2">
      <c r="A138" s="9" t="s">
        <v>4</v>
      </c>
      <c r="B138" s="12" t="s">
        <v>399</v>
      </c>
      <c r="C138" s="20" t="s">
        <v>36</v>
      </c>
      <c r="D138" s="18" t="s">
        <v>283</v>
      </c>
      <c r="E138" s="17" t="s">
        <v>343</v>
      </c>
      <c r="F138" s="18" t="s">
        <v>194</v>
      </c>
      <c r="G138" s="22">
        <v>1</v>
      </c>
      <c r="H138" s="31">
        <v>125</v>
      </c>
      <c r="I138" s="15" t="s">
        <v>9</v>
      </c>
      <c r="J138" s="35">
        <f>H138+(H138*N6)</f>
        <v>143.75</v>
      </c>
      <c r="K138" s="35">
        <f t="shared" si="14"/>
        <v>143.75</v>
      </c>
    </row>
    <row r="139" spans="1:11" x14ac:dyDescent="0.2">
      <c r="A139" s="9" t="s">
        <v>4</v>
      </c>
      <c r="B139" s="12" t="s">
        <v>400</v>
      </c>
      <c r="C139" s="20" t="s">
        <v>36</v>
      </c>
      <c r="D139" s="18" t="s">
        <v>284</v>
      </c>
      <c r="E139" s="17" t="s">
        <v>344</v>
      </c>
      <c r="F139" s="18" t="s">
        <v>194</v>
      </c>
      <c r="G139" s="22">
        <v>15</v>
      </c>
      <c r="H139" s="31">
        <v>2.1</v>
      </c>
      <c r="I139" s="15" t="s">
        <v>9</v>
      </c>
      <c r="J139" s="35">
        <f>H139+(H139*N6)</f>
        <v>2.415</v>
      </c>
      <c r="K139" s="35">
        <f t="shared" si="14"/>
        <v>36.225000000000001</v>
      </c>
    </row>
    <row r="140" spans="1:11" x14ac:dyDescent="0.2">
      <c r="A140" s="9" t="s">
        <v>4</v>
      </c>
      <c r="B140" s="12" t="s">
        <v>401</v>
      </c>
      <c r="C140" s="20" t="s">
        <v>36</v>
      </c>
      <c r="D140" s="18" t="s">
        <v>285</v>
      </c>
      <c r="E140" s="17" t="s">
        <v>345</v>
      </c>
      <c r="F140" s="18" t="s">
        <v>194</v>
      </c>
      <c r="G140" s="22">
        <v>1</v>
      </c>
      <c r="H140" s="31">
        <v>38.5</v>
      </c>
      <c r="I140" s="15" t="s">
        <v>9</v>
      </c>
      <c r="J140" s="35">
        <f>H140+(H140*N6)</f>
        <v>44.274999999999999</v>
      </c>
      <c r="K140" s="35">
        <f t="shared" si="14"/>
        <v>44.274999999999999</v>
      </c>
    </row>
    <row r="141" spans="1:11" x14ac:dyDescent="0.2">
      <c r="A141" s="9" t="s">
        <v>4</v>
      </c>
      <c r="B141" s="12" t="s">
        <v>402</v>
      </c>
      <c r="C141" s="20" t="s">
        <v>36</v>
      </c>
      <c r="D141" s="18" t="s">
        <v>286</v>
      </c>
      <c r="E141" s="17" t="s">
        <v>346</v>
      </c>
      <c r="F141" s="18" t="s">
        <v>194</v>
      </c>
      <c r="G141" s="22">
        <v>10</v>
      </c>
      <c r="H141" s="31">
        <v>6.58</v>
      </c>
      <c r="I141" s="15" t="s">
        <v>9</v>
      </c>
      <c r="J141" s="35">
        <f>H141+(H141*N6)</f>
        <v>7.5670000000000002</v>
      </c>
      <c r="K141" s="35">
        <f t="shared" si="14"/>
        <v>75.67</v>
      </c>
    </row>
    <row r="142" spans="1:11" x14ac:dyDescent="0.2">
      <c r="A142" s="9" t="s">
        <v>4</v>
      </c>
      <c r="B142" s="12" t="s">
        <v>403</v>
      </c>
      <c r="C142" s="20" t="s">
        <v>36</v>
      </c>
      <c r="D142" s="18" t="s">
        <v>287</v>
      </c>
      <c r="E142" s="17" t="s">
        <v>347</v>
      </c>
      <c r="F142" s="18" t="s">
        <v>194</v>
      </c>
      <c r="G142" s="22">
        <v>1</v>
      </c>
      <c r="H142" s="31">
        <v>5.2</v>
      </c>
      <c r="I142" s="15" t="s">
        <v>9</v>
      </c>
      <c r="J142" s="35">
        <f>H142+(H142*N6)</f>
        <v>5.98</v>
      </c>
      <c r="K142" s="35">
        <f t="shared" si="14"/>
        <v>5.98</v>
      </c>
    </row>
    <row r="143" spans="1:11" x14ac:dyDescent="0.2">
      <c r="A143" s="9" t="s">
        <v>4</v>
      </c>
      <c r="B143" s="12" t="s">
        <v>404</v>
      </c>
      <c r="C143" s="20" t="s">
        <v>36</v>
      </c>
      <c r="D143" s="18" t="s">
        <v>288</v>
      </c>
      <c r="E143" s="17" t="s">
        <v>348</v>
      </c>
      <c r="F143" s="18" t="s">
        <v>194</v>
      </c>
      <c r="G143" s="22">
        <v>1</v>
      </c>
      <c r="H143" s="31">
        <v>2.4</v>
      </c>
      <c r="I143" s="15" t="s">
        <v>9</v>
      </c>
      <c r="J143" s="35">
        <f>H143+(H143*N6)</f>
        <v>2.76</v>
      </c>
      <c r="K143" s="35">
        <f t="shared" si="14"/>
        <v>2.76</v>
      </c>
    </row>
    <row r="144" spans="1:11" x14ac:dyDescent="0.2">
      <c r="A144" s="9" t="s">
        <v>4</v>
      </c>
      <c r="B144" s="12" t="s">
        <v>405</v>
      </c>
      <c r="C144" s="20" t="s">
        <v>36</v>
      </c>
      <c r="D144" s="18" t="s">
        <v>289</v>
      </c>
      <c r="E144" s="17" t="s">
        <v>349</v>
      </c>
      <c r="F144" s="18" t="s">
        <v>194</v>
      </c>
      <c r="G144" s="22">
        <v>20</v>
      </c>
      <c r="H144" s="31">
        <v>1.8</v>
      </c>
      <c r="I144" s="15" t="s">
        <v>9</v>
      </c>
      <c r="J144" s="35">
        <f>H144+(H144*N6)</f>
        <v>2.0700000000000003</v>
      </c>
      <c r="K144" s="35">
        <f t="shared" si="14"/>
        <v>41.400000000000006</v>
      </c>
    </row>
    <row r="145" spans="1:11" x14ac:dyDescent="0.2">
      <c r="A145" s="9" t="s">
        <v>4</v>
      </c>
      <c r="B145" s="12" t="s">
        <v>406</v>
      </c>
      <c r="C145" s="20" t="s">
        <v>36</v>
      </c>
      <c r="D145" s="18" t="s">
        <v>290</v>
      </c>
      <c r="E145" s="17" t="s">
        <v>350</v>
      </c>
      <c r="F145" s="18" t="s">
        <v>194</v>
      </c>
      <c r="G145" s="22">
        <v>3</v>
      </c>
      <c r="H145" s="31">
        <v>9.1999999999999993</v>
      </c>
      <c r="I145" s="15" t="s">
        <v>9</v>
      </c>
      <c r="J145" s="35">
        <f>H145+(H145*N6)</f>
        <v>10.579999999999998</v>
      </c>
      <c r="K145" s="35">
        <f t="shared" ref="K145:K161" si="15">J145*G145</f>
        <v>31.739999999999995</v>
      </c>
    </row>
    <row r="146" spans="1:11" x14ac:dyDescent="0.2">
      <c r="A146" s="9" t="s">
        <v>4</v>
      </c>
      <c r="B146" s="12" t="s">
        <v>407</v>
      </c>
      <c r="C146" s="20" t="s">
        <v>36</v>
      </c>
      <c r="D146" s="18" t="s">
        <v>291</v>
      </c>
      <c r="E146" s="17" t="s">
        <v>351</v>
      </c>
      <c r="F146" s="18" t="s">
        <v>40</v>
      </c>
      <c r="G146" s="22">
        <v>23.86</v>
      </c>
      <c r="H146" s="31">
        <v>6.8</v>
      </c>
      <c r="I146" s="15" t="s">
        <v>9</v>
      </c>
      <c r="J146" s="35">
        <f>H146+(H146*N6)</f>
        <v>7.82</v>
      </c>
      <c r="K146" s="35">
        <f t="shared" si="15"/>
        <v>186.58520000000001</v>
      </c>
    </row>
    <row r="147" spans="1:11" x14ac:dyDescent="0.2">
      <c r="A147" s="9" t="s">
        <v>4</v>
      </c>
      <c r="B147" s="12" t="s">
        <v>408</v>
      </c>
      <c r="C147" s="20" t="s">
        <v>36</v>
      </c>
      <c r="D147" s="18" t="s">
        <v>292</v>
      </c>
      <c r="E147" s="17" t="s">
        <v>352</v>
      </c>
      <c r="F147" s="18" t="s">
        <v>40</v>
      </c>
      <c r="G147" s="22">
        <v>0.68</v>
      </c>
      <c r="H147" s="31">
        <v>22.4</v>
      </c>
      <c r="I147" s="15" t="s">
        <v>9</v>
      </c>
      <c r="J147" s="35">
        <f>H147+(H147*N6)</f>
        <v>25.759999999999998</v>
      </c>
      <c r="K147" s="35">
        <f t="shared" si="15"/>
        <v>17.5168</v>
      </c>
    </row>
    <row r="148" spans="1:11" x14ac:dyDescent="0.2">
      <c r="A148" s="9" t="s">
        <v>4</v>
      </c>
      <c r="B148" s="12" t="s">
        <v>409</v>
      </c>
      <c r="C148" s="20" t="s">
        <v>36</v>
      </c>
      <c r="D148" s="18" t="s">
        <v>293</v>
      </c>
      <c r="E148" s="17" t="s">
        <v>353</v>
      </c>
      <c r="F148" s="18" t="s">
        <v>194</v>
      </c>
      <c r="G148" s="22">
        <v>6</v>
      </c>
      <c r="H148" s="31">
        <v>2.9</v>
      </c>
      <c r="I148" s="15" t="s">
        <v>9</v>
      </c>
      <c r="J148" s="35">
        <f>H148+(H148*N6)</f>
        <v>3.335</v>
      </c>
      <c r="K148" s="35">
        <f t="shared" si="15"/>
        <v>20.009999999999998</v>
      </c>
    </row>
    <row r="149" spans="1:11" x14ac:dyDescent="0.2">
      <c r="A149" s="9" t="s">
        <v>4</v>
      </c>
      <c r="B149" s="12" t="s">
        <v>410</v>
      </c>
      <c r="C149" s="20" t="s">
        <v>36</v>
      </c>
      <c r="D149" s="18" t="s">
        <v>294</v>
      </c>
      <c r="E149" s="17" t="s">
        <v>354</v>
      </c>
      <c r="F149" s="18" t="s">
        <v>194</v>
      </c>
      <c r="G149" s="22">
        <v>1</v>
      </c>
      <c r="H149" s="31">
        <v>14.8</v>
      </c>
      <c r="I149" s="15" t="s">
        <v>9</v>
      </c>
      <c r="J149" s="35">
        <f>H149+(H149*N6)</f>
        <v>17.02</v>
      </c>
      <c r="K149" s="35">
        <f t="shared" si="15"/>
        <v>17.02</v>
      </c>
    </row>
    <row r="150" spans="1:11" x14ac:dyDescent="0.2">
      <c r="A150" s="9" t="s">
        <v>4</v>
      </c>
      <c r="B150" s="12" t="s">
        <v>411</v>
      </c>
      <c r="C150" s="20" t="s">
        <v>36</v>
      </c>
      <c r="D150" s="18" t="s">
        <v>295</v>
      </c>
      <c r="E150" s="17" t="s">
        <v>355</v>
      </c>
      <c r="F150" s="18" t="s">
        <v>194</v>
      </c>
      <c r="G150" s="22">
        <v>13</v>
      </c>
      <c r="H150" s="31">
        <v>12.5</v>
      </c>
      <c r="I150" s="15" t="s">
        <v>9</v>
      </c>
      <c r="J150" s="35">
        <f>H150+(H150*N6)</f>
        <v>14.375</v>
      </c>
      <c r="K150" s="35">
        <f t="shared" si="15"/>
        <v>186.875</v>
      </c>
    </row>
    <row r="151" spans="1:11" x14ac:dyDescent="0.2">
      <c r="A151" s="9" t="s">
        <v>4</v>
      </c>
      <c r="B151" s="12" t="s">
        <v>412</v>
      </c>
      <c r="C151" s="20" t="s">
        <v>36</v>
      </c>
      <c r="D151" s="18" t="s">
        <v>296</v>
      </c>
      <c r="E151" s="17" t="s">
        <v>356</v>
      </c>
      <c r="F151" s="18" t="s">
        <v>194</v>
      </c>
      <c r="G151" s="22">
        <v>4</v>
      </c>
      <c r="H151" s="31">
        <v>15.3</v>
      </c>
      <c r="I151" s="15" t="s">
        <v>9</v>
      </c>
      <c r="J151" s="35">
        <f>H151+(H151*N6)</f>
        <v>17.594999999999999</v>
      </c>
      <c r="K151" s="35">
        <f t="shared" si="15"/>
        <v>70.38</v>
      </c>
    </row>
    <row r="152" spans="1:11" x14ac:dyDescent="0.2">
      <c r="A152" s="9" t="s">
        <v>4</v>
      </c>
      <c r="B152" s="12" t="s">
        <v>413</v>
      </c>
      <c r="C152" s="20" t="s">
        <v>36</v>
      </c>
      <c r="D152" s="18" t="s">
        <v>297</v>
      </c>
      <c r="E152" s="17" t="s">
        <v>238</v>
      </c>
      <c r="F152" s="18" t="s">
        <v>194</v>
      </c>
      <c r="G152" s="22">
        <v>12</v>
      </c>
      <c r="H152" s="31">
        <v>342.95</v>
      </c>
      <c r="I152" s="15" t="s">
        <v>9</v>
      </c>
      <c r="J152" s="35">
        <f>H152+(H152*N6)</f>
        <v>394.39249999999998</v>
      </c>
      <c r="K152" s="35">
        <f t="shared" si="15"/>
        <v>4732.71</v>
      </c>
    </row>
    <row r="153" spans="1:11" x14ac:dyDescent="0.2">
      <c r="A153" s="9" t="s">
        <v>4</v>
      </c>
      <c r="B153" s="12" t="s">
        <v>414</v>
      </c>
      <c r="C153" s="20" t="s">
        <v>36</v>
      </c>
      <c r="D153" s="18" t="s">
        <v>298</v>
      </c>
      <c r="E153" s="17" t="s">
        <v>239</v>
      </c>
      <c r="F153" s="18" t="s">
        <v>194</v>
      </c>
      <c r="G153" s="22">
        <v>1</v>
      </c>
      <c r="H153" s="31">
        <v>118.43</v>
      </c>
      <c r="I153" s="15" t="s">
        <v>9</v>
      </c>
      <c r="J153" s="35">
        <f>H153+(H153*N6)</f>
        <v>136.19450000000001</v>
      </c>
      <c r="K153" s="35">
        <f t="shared" si="15"/>
        <v>136.19450000000001</v>
      </c>
    </row>
    <row r="154" spans="1:11" x14ac:dyDescent="0.2">
      <c r="A154" s="9" t="s">
        <v>4</v>
      </c>
      <c r="B154" s="12" t="s">
        <v>415</v>
      </c>
      <c r="C154" s="20" t="s">
        <v>36</v>
      </c>
      <c r="D154" s="18" t="s">
        <v>299</v>
      </c>
      <c r="E154" s="17" t="s">
        <v>240</v>
      </c>
      <c r="F154" s="18" t="s">
        <v>194</v>
      </c>
      <c r="G154" s="22">
        <v>1</v>
      </c>
      <c r="H154" s="31">
        <v>348.28</v>
      </c>
      <c r="I154" s="15" t="s">
        <v>9</v>
      </c>
      <c r="J154" s="35">
        <f>H154+(H154*N6)</f>
        <v>400.52199999999999</v>
      </c>
      <c r="K154" s="35">
        <f t="shared" si="15"/>
        <v>400.52199999999999</v>
      </c>
    </row>
    <row r="155" spans="1:11" x14ac:dyDescent="0.2">
      <c r="A155" s="9" t="s">
        <v>4</v>
      </c>
      <c r="B155" s="12" t="s">
        <v>416</v>
      </c>
      <c r="C155" s="20" t="s">
        <v>36</v>
      </c>
      <c r="D155" s="18" t="s">
        <v>300</v>
      </c>
      <c r="E155" s="17" t="s">
        <v>241</v>
      </c>
      <c r="F155" s="18" t="s">
        <v>194</v>
      </c>
      <c r="G155" s="22">
        <v>2</v>
      </c>
      <c r="H155" s="31">
        <v>112.41</v>
      </c>
      <c r="I155" s="15" t="s">
        <v>9</v>
      </c>
      <c r="J155" s="35">
        <f>H155+(H155*N6)</f>
        <v>129.2715</v>
      </c>
      <c r="K155" s="35">
        <f t="shared" si="15"/>
        <v>258.54300000000001</v>
      </c>
    </row>
    <row r="156" spans="1:11" x14ac:dyDescent="0.2">
      <c r="A156" s="6" t="s">
        <v>1</v>
      </c>
      <c r="B156" s="7" t="s">
        <v>417</v>
      </c>
      <c r="C156" s="7"/>
      <c r="D156" s="7"/>
      <c r="E156" s="5" t="s">
        <v>27</v>
      </c>
      <c r="F156" s="7"/>
      <c r="G156" s="7"/>
      <c r="H156" s="7"/>
      <c r="I156" s="7"/>
      <c r="J156" s="7"/>
      <c r="K156" s="36">
        <f>SUM(K157:K158)</f>
        <v>926.28935000000001</v>
      </c>
    </row>
    <row r="157" spans="1:11" x14ac:dyDescent="0.2">
      <c r="A157" s="9" t="s">
        <v>4</v>
      </c>
      <c r="B157" s="12" t="s">
        <v>419</v>
      </c>
      <c r="C157" s="20" t="s">
        <v>36</v>
      </c>
      <c r="D157" s="3">
        <v>99814</v>
      </c>
      <c r="E157" s="4" t="s">
        <v>28</v>
      </c>
      <c r="F157" s="18" t="s">
        <v>423</v>
      </c>
      <c r="G157" s="22">
        <v>250.9</v>
      </c>
      <c r="H157" s="31">
        <v>1.91</v>
      </c>
      <c r="I157" s="15" t="s">
        <v>9</v>
      </c>
      <c r="J157" s="35">
        <f>H157+(H157*N6)</f>
        <v>2.1964999999999999</v>
      </c>
      <c r="K157" s="35">
        <f t="shared" si="15"/>
        <v>551.10185000000001</v>
      </c>
    </row>
    <row r="158" spans="1:11" ht="16.5" x14ac:dyDescent="0.2">
      <c r="A158" s="9" t="s">
        <v>4</v>
      </c>
      <c r="B158" s="12" t="s">
        <v>420</v>
      </c>
      <c r="C158" s="20" t="s">
        <v>36</v>
      </c>
      <c r="D158" s="3">
        <v>103946</v>
      </c>
      <c r="E158" s="4" t="s">
        <v>29</v>
      </c>
      <c r="F158" s="18" t="s">
        <v>423</v>
      </c>
      <c r="G158" s="22">
        <v>25</v>
      </c>
      <c r="H158" s="31">
        <v>13.05</v>
      </c>
      <c r="I158" s="15" t="s">
        <v>9</v>
      </c>
      <c r="J158" s="35">
        <f>H158+(H158*N6)</f>
        <v>15.0075</v>
      </c>
      <c r="K158" s="35">
        <f t="shared" si="15"/>
        <v>375.1875</v>
      </c>
    </row>
    <row r="159" spans="1:11" x14ac:dyDescent="0.2">
      <c r="A159" s="38" t="s">
        <v>1</v>
      </c>
      <c r="B159" s="39" t="s">
        <v>418</v>
      </c>
      <c r="C159" s="39"/>
      <c r="D159" s="39"/>
      <c r="E159" s="40" t="s">
        <v>30</v>
      </c>
      <c r="F159" s="39"/>
      <c r="G159" s="39"/>
      <c r="H159" s="39"/>
      <c r="I159" s="39"/>
      <c r="J159" s="39"/>
      <c r="K159" s="41">
        <f>SUM(K160:K161)</f>
        <v>52286.36</v>
      </c>
    </row>
    <row r="160" spans="1:11" ht="16.5" x14ac:dyDescent="0.2">
      <c r="A160" s="9" t="s">
        <v>4</v>
      </c>
      <c r="B160" s="12" t="s">
        <v>421</v>
      </c>
      <c r="C160" s="20" t="s">
        <v>36</v>
      </c>
      <c r="D160" s="11">
        <v>90777</v>
      </c>
      <c r="E160" s="16" t="s">
        <v>31</v>
      </c>
      <c r="F160" s="18" t="s">
        <v>424</v>
      </c>
      <c r="G160" s="22">
        <v>160</v>
      </c>
      <c r="H160" s="31">
        <v>125.79</v>
      </c>
      <c r="I160" s="15" t="s">
        <v>9</v>
      </c>
      <c r="J160" s="35">
        <f>H160+(H160*N6)</f>
        <v>144.6585</v>
      </c>
      <c r="K160" s="35">
        <f t="shared" si="15"/>
        <v>23145.360000000001</v>
      </c>
    </row>
    <row r="161" spans="1:20" x14ac:dyDescent="0.2">
      <c r="A161" s="9" t="s">
        <v>4</v>
      </c>
      <c r="B161" s="12" t="s">
        <v>422</v>
      </c>
      <c r="C161" s="20" t="s">
        <v>36</v>
      </c>
      <c r="D161" s="11">
        <v>90776</v>
      </c>
      <c r="E161" s="17" t="s">
        <v>32</v>
      </c>
      <c r="F161" s="18" t="s">
        <v>424</v>
      </c>
      <c r="G161" s="22">
        <v>1000</v>
      </c>
      <c r="H161" s="31">
        <v>25.34</v>
      </c>
      <c r="I161" s="15" t="s">
        <v>9</v>
      </c>
      <c r="J161" s="35">
        <f>H161+(H161*N6)</f>
        <v>29.140999999999998</v>
      </c>
      <c r="K161" s="35">
        <f t="shared" si="15"/>
        <v>29141</v>
      </c>
    </row>
    <row r="162" spans="1:20" x14ac:dyDescent="0.2">
      <c r="A162" s="38" t="s">
        <v>1</v>
      </c>
      <c r="B162" s="39" t="s">
        <v>434</v>
      </c>
      <c r="C162" s="39"/>
      <c r="D162" s="39"/>
      <c r="E162" s="40" t="s">
        <v>435</v>
      </c>
      <c r="F162" s="39"/>
      <c r="G162" s="39"/>
      <c r="H162" s="39"/>
      <c r="I162" s="39"/>
      <c r="J162" s="39"/>
      <c r="K162" s="41">
        <f>SUM(K163:K163)</f>
        <v>28750</v>
      </c>
    </row>
    <row r="163" spans="1:20" x14ac:dyDescent="0.2">
      <c r="A163" s="9" t="s">
        <v>4</v>
      </c>
      <c r="B163" s="12" t="s">
        <v>436</v>
      </c>
      <c r="C163" s="20" t="s">
        <v>36</v>
      </c>
      <c r="D163" s="11"/>
      <c r="E163" s="60" t="s">
        <v>435</v>
      </c>
      <c r="F163" s="18" t="s">
        <v>68</v>
      </c>
      <c r="G163" s="21">
        <v>1</v>
      </c>
      <c r="H163" s="31">
        <v>25000</v>
      </c>
      <c r="I163" s="15" t="s">
        <v>9</v>
      </c>
      <c r="J163" s="35">
        <f>H163+(H163*N6)</f>
        <v>28750</v>
      </c>
      <c r="K163" s="35">
        <f t="shared" ref="K163" si="16">J163*G163</f>
        <v>28750</v>
      </c>
    </row>
    <row r="164" spans="1:20" x14ac:dyDescent="0.2">
      <c r="A164" s="38" t="s">
        <v>1</v>
      </c>
      <c r="B164" s="39" t="s">
        <v>437</v>
      </c>
      <c r="C164" s="39"/>
      <c r="D164" s="39"/>
      <c r="E164" s="40" t="s">
        <v>443</v>
      </c>
      <c r="F164" s="39"/>
      <c r="G164" s="39"/>
      <c r="H164" s="39"/>
      <c r="I164" s="39"/>
      <c r="J164" s="39"/>
      <c r="K164" s="41">
        <f>SUM(K165:K165)</f>
        <v>2318.6530000000002</v>
      </c>
    </row>
    <row r="165" spans="1:20" ht="16.5" x14ac:dyDescent="0.2">
      <c r="A165" s="9" t="s">
        <v>4</v>
      </c>
      <c r="B165" s="12" t="s">
        <v>438</v>
      </c>
      <c r="C165" s="20" t="s">
        <v>36</v>
      </c>
      <c r="D165" s="11">
        <v>102187</v>
      </c>
      <c r="E165" s="17" t="s">
        <v>444</v>
      </c>
      <c r="F165" s="18" t="s">
        <v>68</v>
      </c>
      <c r="G165" s="22">
        <v>1</v>
      </c>
      <c r="H165" s="31">
        <v>2016.22</v>
      </c>
      <c r="I165" s="15" t="s">
        <v>9</v>
      </c>
      <c r="J165" s="35">
        <f>H165+(H165*N6)</f>
        <v>2318.6530000000002</v>
      </c>
      <c r="K165" s="35">
        <f t="shared" ref="K165" si="17">J165*G165</f>
        <v>2318.6530000000002</v>
      </c>
    </row>
    <row r="166" spans="1:20" x14ac:dyDescent="0.2">
      <c r="A166" s="38" t="s">
        <v>1</v>
      </c>
      <c r="B166" s="39" t="s">
        <v>439</v>
      </c>
      <c r="C166" s="39"/>
      <c r="D166" s="39"/>
      <c r="E166" s="40" t="s">
        <v>441</v>
      </c>
      <c r="F166" s="39"/>
      <c r="G166" s="39"/>
      <c r="H166" s="39"/>
      <c r="I166" s="39"/>
      <c r="J166" s="39"/>
      <c r="K166" s="41">
        <f>SUM(K167:K167)</f>
        <v>7358.0956000000006</v>
      </c>
    </row>
    <row r="167" spans="1:20" ht="24.75" x14ac:dyDescent="0.2">
      <c r="A167" s="9" t="s">
        <v>4</v>
      </c>
      <c r="B167" s="12" t="s">
        <v>440</v>
      </c>
      <c r="C167" s="20" t="s">
        <v>36</v>
      </c>
      <c r="D167" s="11">
        <v>101161</v>
      </c>
      <c r="E167" s="59" t="s">
        <v>442</v>
      </c>
      <c r="F167" s="18" t="s">
        <v>37</v>
      </c>
      <c r="G167" s="22">
        <v>23.42</v>
      </c>
      <c r="H167" s="31">
        <v>273.2</v>
      </c>
      <c r="I167" s="15" t="s">
        <v>9</v>
      </c>
      <c r="J167" s="35">
        <f>H167+(H167*N6)</f>
        <v>314.18</v>
      </c>
      <c r="K167" s="35">
        <f t="shared" ref="K167" si="18">J167*G167</f>
        <v>7358.0956000000006</v>
      </c>
    </row>
    <row r="168" spans="1:20" x14ac:dyDescent="0.2">
      <c r="A168" s="6" t="s">
        <v>1</v>
      </c>
      <c r="B168" s="7" t="s">
        <v>446</v>
      </c>
      <c r="C168" s="7"/>
      <c r="D168" s="7"/>
      <c r="E168" s="7" t="s">
        <v>445</v>
      </c>
      <c r="F168" s="23"/>
      <c r="G168" s="19"/>
      <c r="H168" s="32"/>
      <c r="I168" s="23"/>
      <c r="J168" s="34" t="s">
        <v>0</v>
      </c>
      <c r="K168" s="36">
        <f>SUM(K169:K173)</f>
        <v>6262.56</v>
      </c>
    </row>
    <row r="169" spans="1:20" ht="16.5" x14ac:dyDescent="0.2">
      <c r="A169" s="9" t="s">
        <v>4</v>
      </c>
      <c r="B169" s="12" t="s">
        <v>447</v>
      </c>
      <c r="C169" s="20" t="s">
        <v>36</v>
      </c>
      <c r="D169" s="18">
        <v>94216</v>
      </c>
      <c r="E169" s="17" t="s">
        <v>57</v>
      </c>
      <c r="F169" s="18" t="s">
        <v>37</v>
      </c>
      <c r="G169" s="22">
        <v>16</v>
      </c>
      <c r="H169" s="31">
        <v>225.61</v>
      </c>
      <c r="I169" s="15" t="s">
        <v>9</v>
      </c>
      <c r="J169" s="35">
        <f>H169+(H169*N146)</f>
        <v>225.61</v>
      </c>
      <c r="K169" s="35">
        <f t="shared" ref="K169:K172" si="19">J169*G169</f>
        <v>3609.76</v>
      </c>
    </row>
    <row r="170" spans="1:20" ht="16.5" x14ac:dyDescent="0.2">
      <c r="A170" s="9" t="s">
        <v>4</v>
      </c>
      <c r="B170" s="12" t="s">
        <v>448</v>
      </c>
      <c r="C170" s="20" t="s">
        <v>36</v>
      </c>
      <c r="D170" s="18">
        <v>100327</v>
      </c>
      <c r="E170" s="17" t="s">
        <v>64</v>
      </c>
      <c r="F170" s="18" t="s">
        <v>37</v>
      </c>
      <c r="G170" s="22">
        <v>12</v>
      </c>
      <c r="H170" s="31">
        <v>62.32</v>
      </c>
      <c r="I170" s="15" t="s">
        <v>9</v>
      </c>
      <c r="J170" s="35">
        <f>H170+(H170*N146)</f>
        <v>62.32</v>
      </c>
      <c r="K170" s="35">
        <f t="shared" si="19"/>
        <v>747.84</v>
      </c>
    </row>
    <row r="171" spans="1:20" ht="24.75" x14ac:dyDescent="0.2">
      <c r="A171" s="9" t="s">
        <v>4</v>
      </c>
      <c r="B171" s="12" t="s">
        <v>449</v>
      </c>
      <c r="C171" s="20" t="s">
        <v>36</v>
      </c>
      <c r="D171" s="18">
        <v>94228</v>
      </c>
      <c r="E171" s="17" t="s">
        <v>63</v>
      </c>
      <c r="F171" s="18" t="s">
        <v>38</v>
      </c>
      <c r="G171" s="22">
        <v>8</v>
      </c>
      <c r="H171" s="31">
        <v>97.04</v>
      </c>
      <c r="I171" s="15" t="s">
        <v>9</v>
      </c>
      <c r="J171" s="35">
        <f>H171+(H171*N146)</f>
        <v>97.04</v>
      </c>
      <c r="K171" s="35">
        <f t="shared" si="19"/>
        <v>776.32</v>
      </c>
    </row>
    <row r="172" spans="1:20" ht="24.75" x14ac:dyDescent="0.2">
      <c r="A172" s="9" t="s">
        <v>4</v>
      </c>
      <c r="B172" s="12" t="s">
        <v>450</v>
      </c>
      <c r="C172" s="20" t="s">
        <v>36</v>
      </c>
      <c r="D172" s="18">
        <v>92578</v>
      </c>
      <c r="E172" s="17" t="s">
        <v>71</v>
      </c>
      <c r="F172" s="18" t="s">
        <v>37</v>
      </c>
      <c r="G172" s="22">
        <v>16</v>
      </c>
      <c r="H172" s="31">
        <v>70.540000000000006</v>
      </c>
      <c r="I172" s="15" t="s">
        <v>9</v>
      </c>
      <c r="J172" s="35">
        <f>H172+(H172*N146)</f>
        <v>70.540000000000006</v>
      </c>
      <c r="K172" s="35">
        <f t="shared" si="19"/>
        <v>1128.6400000000001</v>
      </c>
    </row>
    <row r="173" spans="1:20" ht="9" customHeight="1" thickBot="1" x14ac:dyDescent="0.25">
      <c r="A173" s="194"/>
      <c r="B173" s="194"/>
      <c r="C173" s="194"/>
      <c r="D173" s="194"/>
      <c r="E173" s="194"/>
      <c r="F173" s="2"/>
      <c r="G173" s="177"/>
      <c r="H173" s="177"/>
      <c r="I173" s="177"/>
      <c r="J173" s="177"/>
      <c r="K173" s="177"/>
      <c r="L173" s="177"/>
      <c r="M173" s="177"/>
      <c r="N173" s="177"/>
      <c r="O173" s="177"/>
      <c r="P173" s="177"/>
      <c r="Q173" s="177"/>
      <c r="R173" s="177"/>
      <c r="S173" s="177"/>
    </row>
    <row r="174" spans="1:20" ht="12" customHeight="1" thickBot="1" x14ac:dyDescent="0.25">
      <c r="A174" s="2"/>
      <c r="B174" s="2"/>
      <c r="C174" s="2"/>
      <c r="D174" s="191" t="s">
        <v>426</v>
      </c>
      <c r="E174" s="192"/>
      <c r="F174" s="192"/>
      <c r="G174" s="192"/>
      <c r="H174" s="192"/>
      <c r="I174" s="193"/>
      <c r="J174" s="50"/>
      <c r="K174" s="50"/>
      <c r="L174" s="50"/>
      <c r="M174" s="50"/>
      <c r="N174" s="50"/>
      <c r="O174" s="48"/>
      <c r="P174" s="49"/>
      <c r="Q174" s="37"/>
      <c r="R174" s="178"/>
      <c r="S174" s="178"/>
    </row>
    <row r="175" spans="1:20" ht="9" customHeight="1" thickBot="1" x14ac:dyDescent="0.25">
      <c r="A175" s="2"/>
      <c r="B175" s="2"/>
      <c r="C175" s="2"/>
      <c r="D175" s="176" t="s">
        <v>33</v>
      </c>
      <c r="E175" s="177"/>
      <c r="F175" s="177"/>
      <c r="G175" s="177"/>
      <c r="H175" s="177"/>
      <c r="I175" s="177"/>
      <c r="J175" s="177"/>
      <c r="K175" s="177"/>
      <c r="L175" s="177"/>
      <c r="M175" s="177"/>
      <c r="N175" s="177"/>
      <c r="O175" s="177"/>
      <c r="P175" s="177"/>
      <c r="Q175" s="177"/>
      <c r="R175" s="177"/>
      <c r="S175" s="177"/>
    </row>
    <row r="176" spans="1:20" ht="22.7" customHeight="1" thickBot="1" x14ac:dyDescent="0.25">
      <c r="A176" s="1"/>
      <c r="B176" s="1"/>
      <c r="C176" s="1"/>
      <c r="D176" s="43"/>
      <c r="E176" s="44"/>
      <c r="F176" s="44"/>
      <c r="G176" s="44"/>
      <c r="H176" s="44"/>
      <c r="I176" s="45"/>
      <c r="J176" s="46"/>
      <c r="K176" s="46"/>
      <c r="L176" s="46"/>
      <c r="M176" s="46"/>
      <c r="N176" s="46"/>
      <c r="O176" s="46"/>
      <c r="P176" s="46"/>
      <c r="Q176" s="46"/>
      <c r="R176" s="46"/>
      <c r="S176" s="46"/>
      <c r="T176" s="47"/>
    </row>
    <row r="177" spans="1:19" ht="8.85" customHeight="1" thickBot="1" x14ac:dyDescent="0.25">
      <c r="A177" s="2"/>
      <c r="B177" s="2"/>
      <c r="C177" s="2"/>
      <c r="D177" s="2"/>
      <c r="E177" s="2"/>
      <c r="F177" s="2"/>
      <c r="G177" s="2"/>
      <c r="H177" s="2"/>
      <c r="I177" s="2"/>
      <c r="J177" s="178"/>
      <c r="K177" s="178"/>
      <c r="L177" s="178"/>
      <c r="M177" s="178"/>
      <c r="N177" s="178"/>
      <c r="O177" s="178"/>
      <c r="P177" s="178"/>
      <c r="Q177" s="178"/>
      <c r="R177" s="178"/>
      <c r="S177" s="178"/>
    </row>
    <row r="178" spans="1:19" ht="12.75" customHeight="1" thickBot="1" x14ac:dyDescent="0.25">
      <c r="D178" s="173" t="s">
        <v>34</v>
      </c>
      <c r="E178" s="174"/>
      <c r="F178" s="174"/>
      <c r="G178" s="174"/>
      <c r="H178" s="174"/>
      <c r="I178" s="175"/>
      <c r="J178" s="51"/>
      <c r="K178" s="51"/>
      <c r="L178" s="51"/>
      <c r="M178" s="51"/>
      <c r="N178" s="51"/>
      <c r="O178" s="51"/>
      <c r="P178" s="51"/>
      <c r="Q178" s="51"/>
      <c r="R178" s="51"/>
      <c r="S178" s="51"/>
    </row>
  </sheetData>
  <mergeCells count="26">
    <mergeCell ref="A2:K2"/>
    <mergeCell ref="A3:K3"/>
    <mergeCell ref="B5:D5"/>
    <mergeCell ref="F5:H5"/>
    <mergeCell ref="R174:S174"/>
    <mergeCell ref="D174:I174"/>
    <mergeCell ref="A173:E173"/>
    <mergeCell ref="G173:S173"/>
    <mergeCell ref="A8:A9"/>
    <mergeCell ref="B8:B9"/>
    <mergeCell ref="C8:C9"/>
    <mergeCell ref="D8:D9"/>
    <mergeCell ref="K8:K9"/>
    <mergeCell ref="E8:E9"/>
    <mergeCell ref="F8:F9"/>
    <mergeCell ref="G8:G9"/>
    <mergeCell ref="H8:H9"/>
    <mergeCell ref="I8:I9"/>
    <mergeCell ref="J8:J9"/>
    <mergeCell ref="D178:I178"/>
    <mergeCell ref="D175:S175"/>
    <mergeCell ref="J177:K177"/>
    <mergeCell ref="L177:M177"/>
    <mergeCell ref="N177:O177"/>
    <mergeCell ref="P177:Q177"/>
    <mergeCell ref="R177:S177"/>
  </mergeCells>
  <phoneticPr fontId="13" type="noConversion"/>
  <pageMargins left="0.511811024" right="0.511811024" top="0.78740157499999996" bottom="0.78740157499999996" header="0.31496062000000002" footer="0.3149606200000000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3"/>
  <sheetViews>
    <sheetView topLeftCell="A203" zoomScale="115" zoomScaleNormal="115" zoomScalePageLayoutView="115" workbookViewId="0">
      <selection activeCell="M179" sqref="M179"/>
    </sheetView>
  </sheetViews>
  <sheetFormatPr defaultColWidth="8.83203125" defaultRowHeight="12.75" x14ac:dyDescent="0.2"/>
  <cols>
    <col min="1" max="1" width="7.1640625" customWidth="1"/>
    <col min="2" max="2" width="6.33203125" customWidth="1"/>
    <col min="3" max="3" width="7.33203125" customWidth="1"/>
    <col min="4" max="4" width="12.1640625" customWidth="1"/>
    <col min="5" max="5" width="51.83203125" customWidth="1"/>
    <col min="7" max="7" width="10.33203125" customWidth="1"/>
    <col min="8" max="8" width="10.6640625" style="33" bestFit="1" customWidth="1"/>
    <col min="10" max="10" width="8.83203125" style="33"/>
    <col min="11" max="11" width="15.6640625" style="33" customWidth="1"/>
    <col min="13" max="13" width="10.1640625" customWidth="1"/>
  </cols>
  <sheetData>
    <row r="1" spans="1:14" ht="12.75" customHeight="1" x14ac:dyDescent="0.2">
      <c r="A1" s="199" t="s">
        <v>427</v>
      </c>
      <c r="B1" s="200"/>
      <c r="C1" s="200"/>
      <c r="D1" s="200"/>
      <c r="E1" s="200"/>
      <c r="F1" s="200"/>
      <c r="G1" s="200"/>
      <c r="H1" s="200"/>
      <c r="I1" s="200"/>
      <c r="J1" s="200"/>
      <c r="K1" s="201"/>
    </row>
    <row r="2" spans="1:14" ht="12.75" customHeight="1" thickBot="1" x14ac:dyDescent="0.25">
      <c r="A2" s="202" t="s">
        <v>428</v>
      </c>
      <c r="B2" s="203"/>
      <c r="C2" s="203"/>
      <c r="D2" s="203"/>
      <c r="E2" s="203"/>
      <c r="F2" s="203"/>
      <c r="G2" s="203"/>
      <c r="H2" s="203"/>
      <c r="I2" s="203"/>
      <c r="J2" s="203"/>
      <c r="K2" s="204"/>
    </row>
    <row r="3" spans="1:14" ht="13.5" customHeight="1" thickBot="1" x14ac:dyDescent="0.25">
      <c r="A3" s="205" t="s">
        <v>456</v>
      </c>
      <c r="B3" s="206"/>
      <c r="C3" s="206"/>
      <c r="D3" s="206"/>
      <c r="E3" s="206"/>
      <c r="F3" s="206"/>
      <c r="G3" s="206"/>
      <c r="H3" s="206"/>
      <c r="I3" s="206"/>
      <c r="J3" s="206"/>
      <c r="K3" s="207"/>
    </row>
    <row r="5" spans="1:14" x14ac:dyDescent="0.2">
      <c r="A5" s="110" t="s">
        <v>538</v>
      </c>
      <c r="B5" s="110"/>
      <c r="C5" s="110"/>
      <c r="D5" s="110"/>
      <c r="E5" s="110"/>
      <c r="F5" s="110"/>
      <c r="G5" s="110"/>
    </row>
    <row r="6" spans="1:14" x14ac:dyDescent="0.2">
      <c r="A6" s="110" t="s">
        <v>539</v>
      </c>
      <c r="B6" s="110"/>
      <c r="C6" s="110"/>
      <c r="D6" s="110"/>
      <c r="E6" s="110"/>
      <c r="F6" s="110"/>
      <c r="G6" s="110"/>
    </row>
    <row r="7" spans="1:14" x14ac:dyDescent="0.2">
      <c r="A7" s="110" t="s">
        <v>540</v>
      </c>
      <c r="B7" s="110"/>
      <c r="C7" s="110"/>
      <c r="D7" s="110"/>
      <c r="E7" s="110"/>
      <c r="F7" s="110"/>
      <c r="G7" s="110"/>
    </row>
    <row r="8" spans="1:14" ht="13.5" thickBot="1" x14ac:dyDescent="0.25"/>
    <row r="9" spans="1:14" ht="10.5" customHeight="1" thickBot="1" x14ac:dyDescent="0.25">
      <c r="I9" s="72" t="s">
        <v>453</v>
      </c>
      <c r="J9" s="73" t="s">
        <v>454</v>
      </c>
      <c r="K9" s="55"/>
    </row>
    <row r="10" spans="1:14" ht="17.25" thickBot="1" x14ac:dyDescent="0.25">
      <c r="B10" s="185" t="s">
        <v>430</v>
      </c>
      <c r="C10" s="186"/>
      <c r="D10" s="187"/>
      <c r="E10" s="56" t="s">
        <v>755</v>
      </c>
      <c r="F10" s="188" t="s">
        <v>432</v>
      </c>
      <c r="G10" s="189"/>
      <c r="H10" s="190"/>
      <c r="I10" s="74">
        <v>0.27410000000000001</v>
      </c>
      <c r="J10" s="75">
        <v>0.14119999999999999</v>
      </c>
      <c r="M10" s="52">
        <v>0.27410000000000001</v>
      </c>
      <c r="N10" s="52">
        <v>0.14119999999999999</v>
      </c>
    </row>
    <row r="11" spans="1:14" ht="9.75" customHeight="1" thickBot="1" x14ac:dyDescent="0.25"/>
    <row r="12" spans="1:14" ht="12.75" customHeight="1" x14ac:dyDescent="0.2">
      <c r="A12" s="195" t="s">
        <v>425</v>
      </c>
      <c r="B12" s="171" t="s">
        <v>429</v>
      </c>
      <c r="C12" s="171" t="s">
        <v>227</v>
      </c>
      <c r="D12" s="171" t="s">
        <v>228</v>
      </c>
      <c r="E12" s="171" t="s">
        <v>229</v>
      </c>
      <c r="F12" s="171" t="s">
        <v>230</v>
      </c>
      <c r="G12" s="171" t="s">
        <v>231</v>
      </c>
      <c r="H12" s="169" t="s">
        <v>232</v>
      </c>
      <c r="I12" s="171" t="s">
        <v>233</v>
      </c>
      <c r="J12" s="169" t="s">
        <v>234</v>
      </c>
      <c r="K12" s="197" t="s">
        <v>235</v>
      </c>
    </row>
    <row r="13" spans="1:14" ht="12.75" customHeight="1" thickBot="1" x14ac:dyDescent="0.25">
      <c r="A13" s="196"/>
      <c r="B13" s="172"/>
      <c r="C13" s="172"/>
      <c r="D13" s="172"/>
      <c r="E13" s="172"/>
      <c r="F13" s="172"/>
      <c r="G13" s="172"/>
      <c r="H13" s="170"/>
      <c r="I13" s="172"/>
      <c r="J13" s="170"/>
      <c r="K13" s="198"/>
    </row>
    <row r="14" spans="1:14" ht="13.5" thickBot="1" x14ac:dyDescent="0.25">
      <c r="I14" s="42"/>
      <c r="K14" s="54">
        <f>K15+K18+K21+K25+K27+K30+K37+K39+K41+K43+K45+K96+K156+K159+K162+K164+K166+K168+K173+K176+K178+K191</f>
        <v>2271088.579812475</v>
      </c>
    </row>
    <row r="15" spans="1:14" ht="9" customHeight="1" x14ac:dyDescent="0.2">
      <c r="A15" s="6" t="s">
        <v>1</v>
      </c>
      <c r="B15" s="7" t="s">
        <v>2</v>
      </c>
      <c r="C15" s="8"/>
      <c r="D15" s="8"/>
      <c r="E15" s="7" t="s">
        <v>3</v>
      </c>
      <c r="F15" s="8"/>
      <c r="G15" s="8"/>
      <c r="H15" s="30"/>
      <c r="I15" s="8"/>
      <c r="J15" s="34" t="s">
        <v>0</v>
      </c>
      <c r="K15" s="53">
        <f>SUM(K16:K17)</f>
        <v>6409.1052300000001</v>
      </c>
    </row>
    <row r="16" spans="1:14" ht="19.5" customHeight="1" x14ac:dyDescent="0.2">
      <c r="A16" s="9" t="s">
        <v>4</v>
      </c>
      <c r="B16" s="10" t="s">
        <v>5</v>
      </c>
      <c r="C16" s="15" t="s">
        <v>6</v>
      </c>
      <c r="D16" s="114">
        <v>103689</v>
      </c>
      <c r="E16" s="115" t="s">
        <v>7</v>
      </c>
      <c r="F16" s="116" t="s">
        <v>8</v>
      </c>
      <c r="G16" s="14">
        <v>5</v>
      </c>
      <c r="H16" s="118">
        <v>490.84</v>
      </c>
      <c r="I16" s="71" t="s">
        <v>9</v>
      </c>
      <c r="J16" s="35">
        <f>H16+(H16*M10)</f>
        <v>625.37924399999997</v>
      </c>
      <c r="K16" s="35">
        <f>J16*G16</f>
        <v>3126.8962199999996</v>
      </c>
    </row>
    <row r="17" spans="1:14" ht="12" customHeight="1" x14ac:dyDescent="0.2">
      <c r="A17" s="9" t="s">
        <v>4</v>
      </c>
      <c r="B17" s="12" t="s">
        <v>35</v>
      </c>
      <c r="C17" s="15" t="s">
        <v>6</v>
      </c>
      <c r="D17" s="114">
        <v>98459</v>
      </c>
      <c r="E17" s="117" t="s">
        <v>10</v>
      </c>
      <c r="F17" s="116" t="s">
        <v>11</v>
      </c>
      <c r="G17" s="14">
        <v>30</v>
      </c>
      <c r="H17" s="118">
        <v>85.87</v>
      </c>
      <c r="I17" s="15" t="s">
        <v>9</v>
      </c>
      <c r="J17" s="35">
        <f>H17+(H17*M10)</f>
        <v>109.40696700000001</v>
      </c>
      <c r="K17" s="35">
        <f t="shared" ref="K17:K26" si="0">J17*G17</f>
        <v>3282.2090100000005</v>
      </c>
    </row>
    <row r="18" spans="1:14" ht="9" customHeight="1" x14ac:dyDescent="0.2">
      <c r="A18" s="6" t="s">
        <v>1</v>
      </c>
      <c r="B18" s="7" t="s">
        <v>12</v>
      </c>
      <c r="C18" s="111"/>
      <c r="D18" s="111"/>
      <c r="E18" s="111" t="s">
        <v>530</v>
      </c>
      <c r="F18" s="23"/>
      <c r="G18" s="19"/>
      <c r="H18" s="32"/>
      <c r="I18" s="23"/>
      <c r="J18" s="112" t="s">
        <v>0</v>
      </c>
      <c r="K18" s="36">
        <f>SUM(K19:K20)</f>
        <v>210.49100315999999</v>
      </c>
    </row>
    <row r="19" spans="1:14" ht="24.75" customHeight="1" x14ac:dyDescent="0.2">
      <c r="A19" s="9" t="s">
        <v>4</v>
      </c>
      <c r="B19" s="10" t="s">
        <v>16</v>
      </c>
      <c r="C19" s="15" t="s">
        <v>6</v>
      </c>
      <c r="D19" s="114">
        <v>96527</v>
      </c>
      <c r="E19" s="117" t="s">
        <v>17</v>
      </c>
      <c r="F19" s="119" t="s">
        <v>41</v>
      </c>
      <c r="G19" s="22">
        <f>fundação!C2</f>
        <v>1.08</v>
      </c>
      <c r="H19" s="118">
        <v>106.7</v>
      </c>
      <c r="I19" s="15" t="s">
        <v>9</v>
      </c>
      <c r="J19" s="35">
        <f>H19+(H19*M10)</f>
        <v>135.94647000000001</v>
      </c>
      <c r="K19" s="35">
        <f t="shared" si="0"/>
        <v>146.82218760000001</v>
      </c>
    </row>
    <row r="20" spans="1:14" ht="24.75" customHeight="1" x14ac:dyDescent="0.2">
      <c r="A20" s="9" t="s">
        <v>4</v>
      </c>
      <c r="B20" s="10" t="s">
        <v>18</v>
      </c>
      <c r="C20" s="15" t="s">
        <v>6</v>
      </c>
      <c r="D20" s="114">
        <v>96621</v>
      </c>
      <c r="E20" s="115" t="s">
        <v>19</v>
      </c>
      <c r="F20" s="119" t="s">
        <v>41</v>
      </c>
      <c r="G20" s="22">
        <f>fundação!C8</f>
        <v>0.21599999999999997</v>
      </c>
      <c r="H20" s="118">
        <v>231.35</v>
      </c>
      <c r="I20" s="15" t="s">
        <v>9</v>
      </c>
      <c r="J20" s="35">
        <f>H20+(H20*M10)</f>
        <v>294.763035</v>
      </c>
      <c r="K20" s="35">
        <f t="shared" si="0"/>
        <v>63.668815559999992</v>
      </c>
      <c r="N20" s="61"/>
    </row>
    <row r="21" spans="1:14" ht="9" customHeight="1" x14ac:dyDescent="0.2">
      <c r="A21" s="6" t="s">
        <v>1</v>
      </c>
      <c r="B21" s="7" t="s">
        <v>45</v>
      </c>
      <c r="C21" s="7"/>
      <c r="D21" s="7"/>
      <c r="E21" s="7" t="s">
        <v>42</v>
      </c>
      <c r="F21" s="23"/>
      <c r="G21" s="22"/>
      <c r="H21" s="32"/>
      <c r="I21" s="23"/>
      <c r="J21" s="34" t="s">
        <v>0</v>
      </c>
      <c r="K21" s="36">
        <f>SUM(K22:K24)</f>
        <v>20375.073385800002</v>
      </c>
    </row>
    <row r="22" spans="1:14" ht="24.75" x14ac:dyDescent="0.2">
      <c r="A22" s="24" t="s">
        <v>4</v>
      </c>
      <c r="B22" s="27" t="s">
        <v>47</v>
      </c>
      <c r="C22" s="15" t="s">
        <v>6</v>
      </c>
      <c r="D22" s="26">
        <v>92762</v>
      </c>
      <c r="E22" s="113" t="s">
        <v>521</v>
      </c>
      <c r="F22" s="18" t="s">
        <v>43</v>
      </c>
      <c r="G22" s="22">
        <v>507.2</v>
      </c>
      <c r="H22" s="118">
        <v>11.8</v>
      </c>
      <c r="I22" s="15" t="s">
        <v>9</v>
      </c>
      <c r="J22" s="35">
        <f>H22+(H22*M10)</f>
        <v>15.034380000000001</v>
      </c>
      <c r="K22" s="35">
        <f t="shared" si="0"/>
        <v>7625.4375360000004</v>
      </c>
    </row>
    <row r="23" spans="1:14" ht="24.75" x14ac:dyDescent="0.2">
      <c r="A23" s="24" t="s">
        <v>4</v>
      </c>
      <c r="B23" s="27" t="s">
        <v>48</v>
      </c>
      <c r="C23" s="15" t="s">
        <v>6</v>
      </c>
      <c r="D23" s="26">
        <v>92759</v>
      </c>
      <c r="E23" s="16" t="s">
        <v>23</v>
      </c>
      <c r="F23" s="18" t="s">
        <v>43</v>
      </c>
      <c r="G23" s="22">
        <v>67.400000000000006</v>
      </c>
      <c r="H23" s="118">
        <v>13.57</v>
      </c>
      <c r="I23" s="15" t="s">
        <v>9</v>
      </c>
      <c r="J23" s="35">
        <f>H23+(H23*M10)</f>
        <v>17.289536999999999</v>
      </c>
      <c r="K23" s="35">
        <f t="shared" si="0"/>
        <v>1165.3147938</v>
      </c>
    </row>
    <row r="24" spans="1:14" ht="24.75" x14ac:dyDescent="0.2">
      <c r="A24" s="24" t="s">
        <v>4</v>
      </c>
      <c r="B24" s="27" t="s">
        <v>49</v>
      </c>
      <c r="C24" s="15" t="s">
        <v>6</v>
      </c>
      <c r="D24" s="26">
        <v>96557</v>
      </c>
      <c r="E24" s="17" t="s">
        <v>24</v>
      </c>
      <c r="F24" s="18" t="s">
        <v>39</v>
      </c>
      <c r="G24" s="22">
        <v>10.56</v>
      </c>
      <c r="H24" s="118">
        <v>861</v>
      </c>
      <c r="I24" s="15" t="s">
        <v>9</v>
      </c>
      <c r="J24" s="35">
        <f>H24+(H24*M10)</f>
        <v>1097.0001</v>
      </c>
      <c r="K24" s="35">
        <f t="shared" si="0"/>
        <v>11584.321056000001</v>
      </c>
    </row>
    <row r="25" spans="1:14" ht="9" customHeight="1" x14ac:dyDescent="0.2">
      <c r="A25" s="6" t="s">
        <v>1</v>
      </c>
      <c r="B25" s="7" t="s">
        <v>46</v>
      </c>
      <c r="C25" s="7"/>
      <c r="D25" s="7"/>
      <c r="E25" s="7" t="s">
        <v>44</v>
      </c>
      <c r="F25" s="23"/>
      <c r="G25" s="22"/>
      <c r="H25" s="32"/>
      <c r="I25" s="23"/>
      <c r="J25" s="34" t="s">
        <v>0</v>
      </c>
      <c r="K25" s="36">
        <f>K26</f>
        <v>15253.9787796</v>
      </c>
    </row>
    <row r="26" spans="1:14" ht="16.5" x14ac:dyDescent="0.2">
      <c r="A26" s="9" t="s">
        <v>4</v>
      </c>
      <c r="B26" s="12" t="s">
        <v>51</v>
      </c>
      <c r="C26" s="15" t="s">
        <v>6</v>
      </c>
      <c r="D26" s="26">
        <v>92263</v>
      </c>
      <c r="E26" s="17" t="s">
        <v>26</v>
      </c>
      <c r="F26" s="18" t="s">
        <v>37</v>
      </c>
      <c r="G26" s="22">
        <v>83.6</v>
      </c>
      <c r="H26" s="118">
        <v>143.21</v>
      </c>
      <c r="I26" s="15" t="s">
        <v>9</v>
      </c>
      <c r="J26" s="35">
        <f>H26+(H26*M10)</f>
        <v>182.46386100000001</v>
      </c>
      <c r="K26" s="35">
        <f t="shared" si="0"/>
        <v>15253.9787796</v>
      </c>
    </row>
    <row r="27" spans="1:14" x14ac:dyDescent="0.2">
      <c r="A27" s="6" t="s">
        <v>1</v>
      </c>
      <c r="B27" s="7" t="s">
        <v>52</v>
      </c>
      <c r="C27" s="7"/>
      <c r="D27" s="7"/>
      <c r="E27" s="7" t="s">
        <v>61</v>
      </c>
      <c r="F27" s="23"/>
      <c r="G27" s="19"/>
      <c r="H27" s="32"/>
      <c r="I27" s="23"/>
      <c r="J27" s="34" t="s">
        <v>0</v>
      </c>
      <c r="K27" s="36">
        <f>SUM(K28:K29)</f>
        <v>76930.415877840016</v>
      </c>
    </row>
    <row r="28" spans="1:14" ht="16.5" x14ac:dyDescent="0.2">
      <c r="A28" s="9" t="s">
        <v>4</v>
      </c>
      <c r="B28" s="12" t="s">
        <v>53</v>
      </c>
      <c r="C28" s="20" t="s">
        <v>36</v>
      </c>
      <c r="D28" s="18">
        <v>97111</v>
      </c>
      <c r="E28" s="17" t="s">
        <v>56</v>
      </c>
      <c r="F28" s="18" t="s">
        <v>37</v>
      </c>
      <c r="G28" s="14">
        <v>250.9</v>
      </c>
      <c r="H28" s="118">
        <v>234</v>
      </c>
      <c r="I28" s="15" t="s">
        <v>9</v>
      </c>
      <c r="J28" s="35">
        <f>H28+(H28*M10)</f>
        <v>298.13940000000002</v>
      </c>
      <c r="K28" s="35">
        <f t="shared" ref="K28:K29" si="1">J28*G28</f>
        <v>74803.175460000013</v>
      </c>
    </row>
    <row r="29" spans="1:14" ht="16.5" x14ac:dyDescent="0.2">
      <c r="A29" s="9" t="s">
        <v>4</v>
      </c>
      <c r="B29" s="12" t="s">
        <v>55</v>
      </c>
      <c r="C29" s="20" t="s">
        <v>36</v>
      </c>
      <c r="D29" s="18">
        <v>104658</v>
      </c>
      <c r="E29" s="17" t="s">
        <v>62</v>
      </c>
      <c r="F29" s="18" t="s">
        <v>37</v>
      </c>
      <c r="G29" s="14">
        <v>9.58</v>
      </c>
      <c r="H29" s="118">
        <v>174.28</v>
      </c>
      <c r="I29" s="15" t="s">
        <v>9</v>
      </c>
      <c r="J29" s="35">
        <f>H29+(H29*M10)</f>
        <v>222.05014800000001</v>
      </c>
      <c r="K29" s="35">
        <f t="shared" si="1"/>
        <v>2127.2404178400002</v>
      </c>
    </row>
    <row r="30" spans="1:14" x14ac:dyDescent="0.2">
      <c r="A30" s="6" t="s">
        <v>1</v>
      </c>
      <c r="B30" s="7" t="s">
        <v>58</v>
      </c>
      <c r="C30" s="7"/>
      <c r="D30" s="7"/>
      <c r="E30" s="7" t="s">
        <v>59</v>
      </c>
      <c r="F30" s="23"/>
      <c r="G30" s="19"/>
      <c r="H30" s="32"/>
      <c r="I30" s="23"/>
      <c r="J30" s="34" t="s">
        <v>0</v>
      </c>
      <c r="K30" s="36">
        <f>SUM(K31:K35)</f>
        <v>144455.11854472168</v>
      </c>
      <c r="M30" s="109"/>
    </row>
    <row r="31" spans="1:14" ht="16.5" x14ac:dyDescent="0.2">
      <c r="A31" s="9" t="s">
        <v>4</v>
      </c>
      <c r="B31" s="12" t="s">
        <v>60</v>
      </c>
      <c r="C31" s="20" t="s">
        <v>36</v>
      </c>
      <c r="D31" s="18">
        <v>94216</v>
      </c>
      <c r="E31" s="17" t="s">
        <v>57</v>
      </c>
      <c r="F31" s="18" t="s">
        <v>37</v>
      </c>
      <c r="G31" s="22">
        <v>266.70999999999998</v>
      </c>
      <c r="H31" s="118">
        <v>212.48</v>
      </c>
      <c r="I31" s="15" t="s">
        <v>9</v>
      </c>
      <c r="J31" s="35">
        <f>H31+(H31*M10)</f>
        <v>270.72076800000002</v>
      </c>
      <c r="K31" s="35">
        <f t="shared" ref="K31:K35" si="2">J31*G31</f>
        <v>72203.936033279999</v>
      </c>
    </row>
    <row r="32" spans="1:14" ht="16.5" x14ac:dyDescent="0.2">
      <c r="A32" s="9" t="s">
        <v>4</v>
      </c>
      <c r="B32" s="12" t="s">
        <v>65</v>
      </c>
      <c r="C32" s="20" t="s">
        <v>36</v>
      </c>
      <c r="D32" s="18">
        <v>100327</v>
      </c>
      <c r="E32" s="17" t="s">
        <v>64</v>
      </c>
      <c r="F32" s="18" t="s">
        <v>38</v>
      </c>
      <c r="G32" s="22">
        <f>21.2+12.43+12.43</f>
        <v>46.059999999999995</v>
      </c>
      <c r="H32" s="118">
        <v>54.36</v>
      </c>
      <c r="I32" s="15" t="s">
        <v>9</v>
      </c>
      <c r="J32" s="35">
        <f>H32+(H32*M10)</f>
        <v>69.260075999999998</v>
      </c>
      <c r="K32" s="35">
        <f t="shared" si="2"/>
        <v>3190.1191005599994</v>
      </c>
    </row>
    <row r="33" spans="1:11" ht="24.75" x14ac:dyDescent="0.2">
      <c r="A33" s="9" t="s">
        <v>4</v>
      </c>
      <c r="B33" s="12" t="s">
        <v>66</v>
      </c>
      <c r="C33" s="20" t="s">
        <v>36</v>
      </c>
      <c r="D33" s="18">
        <v>94228</v>
      </c>
      <c r="E33" s="17" t="s">
        <v>63</v>
      </c>
      <c r="F33" s="18" t="s">
        <v>38</v>
      </c>
      <c r="G33" s="22">
        <v>21.2</v>
      </c>
      <c r="H33" s="118">
        <v>85.48</v>
      </c>
      <c r="I33" s="15" t="s">
        <v>9</v>
      </c>
      <c r="J33" s="35">
        <f>H33+(H33*M10)</f>
        <v>108.91006800000001</v>
      </c>
      <c r="K33" s="35">
        <f t="shared" si="2"/>
        <v>2308.8934416000002</v>
      </c>
    </row>
    <row r="34" spans="1:11" ht="33" x14ac:dyDescent="0.2">
      <c r="A34" s="9" t="s">
        <v>4</v>
      </c>
      <c r="B34" s="12" t="s">
        <v>67</v>
      </c>
      <c r="C34" s="20" t="s">
        <v>36</v>
      </c>
      <c r="D34" s="18">
        <v>100378</v>
      </c>
      <c r="E34" s="17" t="s">
        <v>528</v>
      </c>
      <c r="F34" s="18" t="s">
        <v>43</v>
      </c>
      <c r="G34" s="22">
        <f>1209.6168+389.9742</f>
        <v>1599.5909999999999</v>
      </c>
      <c r="H34" s="118">
        <v>12.33</v>
      </c>
      <c r="I34" s="15" t="s">
        <v>9</v>
      </c>
      <c r="J34" s="35">
        <f>H34+(H34*M10)</f>
        <v>15.709652999999999</v>
      </c>
      <c r="K34" s="35">
        <f t="shared" si="2"/>
        <v>25129.019551922996</v>
      </c>
    </row>
    <row r="35" spans="1:11" ht="24.75" x14ac:dyDescent="0.2">
      <c r="A35" s="9" t="s">
        <v>4</v>
      </c>
      <c r="B35" s="12" t="s">
        <v>70</v>
      </c>
      <c r="C35" s="20" t="s">
        <v>36</v>
      </c>
      <c r="D35" s="18">
        <v>104314</v>
      </c>
      <c r="E35" s="17" t="s">
        <v>529</v>
      </c>
      <c r="F35" s="18" t="s">
        <v>43</v>
      </c>
      <c r="G35" s="22">
        <f>2095.2525+232.83+510.2032</f>
        <v>2838.2856999999999</v>
      </c>
      <c r="H35" s="118">
        <v>11.51</v>
      </c>
      <c r="I35" s="15" t="s">
        <v>9</v>
      </c>
      <c r="J35" s="35">
        <f>H35+(H35*M10)</f>
        <v>14.664891000000001</v>
      </c>
      <c r="K35" s="35">
        <f t="shared" si="2"/>
        <v>41623.150417358702</v>
      </c>
    </row>
    <row r="36" spans="1:11" x14ac:dyDescent="0.2">
      <c r="A36" s="6" t="s">
        <v>1</v>
      </c>
      <c r="B36" s="7" t="s">
        <v>73</v>
      </c>
      <c r="C36" s="7"/>
      <c r="D36" s="7"/>
      <c r="E36" s="7" t="s">
        <v>93</v>
      </c>
      <c r="F36" s="23"/>
      <c r="G36" s="19"/>
      <c r="H36" s="32"/>
      <c r="I36" s="23"/>
      <c r="J36" s="34" t="s">
        <v>0</v>
      </c>
      <c r="K36" s="36"/>
    </row>
    <row r="37" spans="1:11" x14ac:dyDescent="0.2">
      <c r="A37" s="6" t="s">
        <v>1</v>
      </c>
      <c r="B37" s="7" t="s">
        <v>75</v>
      </c>
      <c r="C37" s="7"/>
      <c r="D37" s="7"/>
      <c r="E37" s="7" t="s">
        <v>77</v>
      </c>
      <c r="F37" s="23"/>
      <c r="G37" s="19"/>
      <c r="H37" s="32"/>
      <c r="I37" s="23"/>
      <c r="J37" s="34" t="s">
        <v>0</v>
      </c>
      <c r="K37" s="36">
        <f>K38</f>
        <v>780580.8</v>
      </c>
    </row>
    <row r="38" spans="1:11" ht="107.25" customHeight="1" x14ac:dyDescent="0.2">
      <c r="A38" s="28" t="s">
        <v>74</v>
      </c>
      <c r="B38" s="12" t="s">
        <v>76</v>
      </c>
      <c r="C38" s="29" t="s">
        <v>54</v>
      </c>
      <c r="D38" s="18"/>
      <c r="E38" s="17" t="s">
        <v>524</v>
      </c>
      <c r="F38" s="18" t="s">
        <v>78</v>
      </c>
      <c r="G38" s="22">
        <v>3</v>
      </c>
      <c r="H38" s="31">
        <v>228000</v>
      </c>
      <c r="I38" s="69" t="s">
        <v>455</v>
      </c>
      <c r="J38" s="35">
        <f>H38+(H38*N10)</f>
        <v>260193.6</v>
      </c>
      <c r="K38" s="35">
        <f t="shared" ref="K38" si="3">J38*G38</f>
        <v>780580.8</v>
      </c>
    </row>
    <row r="39" spans="1:11" x14ac:dyDescent="0.2">
      <c r="A39" s="6" t="s">
        <v>1</v>
      </c>
      <c r="B39" s="7" t="s">
        <v>84</v>
      </c>
      <c r="C39" s="7"/>
      <c r="D39" s="7"/>
      <c r="E39" s="7" t="s">
        <v>79</v>
      </c>
      <c r="F39" s="23"/>
      <c r="G39" s="19"/>
      <c r="H39" s="32"/>
      <c r="I39" s="23"/>
      <c r="J39" s="34" t="s">
        <v>0</v>
      </c>
      <c r="K39" s="36">
        <f>K40</f>
        <v>237369.60000000001</v>
      </c>
    </row>
    <row r="40" spans="1:11" ht="106.5" customHeight="1" x14ac:dyDescent="0.2">
      <c r="A40" s="28" t="s">
        <v>74</v>
      </c>
      <c r="B40" s="12" t="s">
        <v>85</v>
      </c>
      <c r="C40" s="29" t="s">
        <v>54</v>
      </c>
      <c r="D40" s="18"/>
      <c r="E40" s="17" t="s">
        <v>525</v>
      </c>
      <c r="F40" s="18" t="s">
        <v>78</v>
      </c>
      <c r="G40" s="22">
        <v>1</v>
      </c>
      <c r="H40" s="31">
        <v>208000</v>
      </c>
      <c r="I40" s="69" t="s">
        <v>455</v>
      </c>
      <c r="J40" s="35">
        <f>H40+(H40*N10)</f>
        <v>237369.60000000001</v>
      </c>
      <c r="K40" s="35">
        <f t="shared" ref="K40" si="4">J40*G40</f>
        <v>237369.60000000001</v>
      </c>
    </row>
    <row r="41" spans="1:11" x14ac:dyDescent="0.2">
      <c r="A41" s="6" t="s">
        <v>1</v>
      </c>
      <c r="B41" s="7" t="s">
        <v>87</v>
      </c>
      <c r="C41" s="7"/>
      <c r="D41" s="7"/>
      <c r="E41" s="7" t="s">
        <v>90</v>
      </c>
      <c r="F41" s="23"/>
      <c r="G41" s="19"/>
      <c r="H41" s="32"/>
      <c r="I41" s="23"/>
      <c r="J41" s="34" t="s">
        <v>0</v>
      </c>
      <c r="K41" s="36">
        <f>K42</f>
        <v>231663.6</v>
      </c>
    </row>
    <row r="42" spans="1:11" ht="106.5" customHeight="1" x14ac:dyDescent="0.2">
      <c r="A42" s="28" t="s">
        <v>74</v>
      </c>
      <c r="B42" s="12" t="s">
        <v>86</v>
      </c>
      <c r="C42" s="29" t="s">
        <v>54</v>
      </c>
      <c r="D42" s="18"/>
      <c r="E42" s="17" t="s">
        <v>526</v>
      </c>
      <c r="F42" s="18" t="s">
        <v>78</v>
      </c>
      <c r="G42" s="22">
        <v>1</v>
      </c>
      <c r="H42" s="31">
        <v>203000</v>
      </c>
      <c r="I42" s="69" t="s">
        <v>455</v>
      </c>
      <c r="J42" s="35">
        <f>H42+(H42*N10)</f>
        <v>231663.6</v>
      </c>
      <c r="K42" s="35">
        <f t="shared" ref="K42" si="5">J42*G42</f>
        <v>231663.6</v>
      </c>
    </row>
    <row r="43" spans="1:11" x14ac:dyDescent="0.2">
      <c r="A43" s="6" t="s">
        <v>1</v>
      </c>
      <c r="B43" s="7" t="s">
        <v>88</v>
      </c>
      <c r="C43" s="7"/>
      <c r="D43" s="7"/>
      <c r="E43" s="7" t="s">
        <v>83</v>
      </c>
      <c r="F43" s="23"/>
      <c r="G43" s="19"/>
      <c r="H43" s="32"/>
      <c r="I43" s="23"/>
      <c r="J43" s="34" t="s">
        <v>0</v>
      </c>
      <c r="K43" s="36">
        <f>K44</f>
        <v>149497.20000000001</v>
      </c>
    </row>
    <row r="44" spans="1:11" ht="85.5" customHeight="1" x14ac:dyDescent="0.2">
      <c r="A44" s="28" t="s">
        <v>74</v>
      </c>
      <c r="B44" s="12" t="s">
        <v>89</v>
      </c>
      <c r="C44" s="29" t="s">
        <v>54</v>
      </c>
      <c r="D44" s="18"/>
      <c r="E44" s="17" t="s">
        <v>523</v>
      </c>
      <c r="F44" s="18" t="s">
        <v>78</v>
      </c>
      <c r="G44" s="22">
        <v>1</v>
      </c>
      <c r="H44" s="31">
        <v>131000</v>
      </c>
      <c r="I44" s="69" t="s">
        <v>455</v>
      </c>
      <c r="J44" s="35">
        <f>H44+(H44*N10)</f>
        <v>149497.20000000001</v>
      </c>
      <c r="K44" s="35">
        <f t="shared" ref="K44" si="6">J44*G44</f>
        <v>149497.20000000001</v>
      </c>
    </row>
    <row r="45" spans="1:11" x14ac:dyDescent="0.2">
      <c r="A45" s="6" t="s">
        <v>1</v>
      </c>
      <c r="B45" s="7" t="s">
        <v>94</v>
      </c>
      <c r="C45" s="7"/>
      <c r="D45" s="7"/>
      <c r="E45" s="7" t="s">
        <v>102</v>
      </c>
      <c r="F45" s="23"/>
      <c r="G45" s="19"/>
      <c r="H45" s="32"/>
      <c r="I45" s="23"/>
      <c r="J45" s="34" t="s">
        <v>0</v>
      </c>
      <c r="K45" s="36">
        <f>SUM(K46:K95)</f>
        <v>57196.331830865987</v>
      </c>
    </row>
    <row r="46" spans="1:11" ht="16.5" x14ac:dyDescent="0.2">
      <c r="A46" s="9" t="s">
        <v>4</v>
      </c>
      <c r="B46" s="12" t="s">
        <v>95</v>
      </c>
      <c r="C46" s="20" t="s">
        <v>36</v>
      </c>
      <c r="D46" s="13" t="s">
        <v>195</v>
      </c>
      <c r="E46" s="17" t="s">
        <v>541</v>
      </c>
      <c r="F46" s="13" t="s">
        <v>194</v>
      </c>
      <c r="G46" s="163">
        <v>10</v>
      </c>
      <c r="H46" s="164">
        <v>17.47</v>
      </c>
      <c r="I46" s="15" t="s">
        <v>9</v>
      </c>
      <c r="J46" s="35">
        <f>H46+(H46*M10)</f>
        <v>22.258527000000001</v>
      </c>
      <c r="K46" s="35">
        <f t="shared" ref="K46:K95" si="7">J46*G46</f>
        <v>222.58527000000001</v>
      </c>
    </row>
    <row r="47" spans="1:11" ht="16.5" x14ac:dyDescent="0.2">
      <c r="A47" s="9" t="s">
        <v>4</v>
      </c>
      <c r="B47" s="12" t="s">
        <v>96</v>
      </c>
      <c r="C47" s="20" t="s">
        <v>36</v>
      </c>
      <c r="D47" s="13">
        <v>91943</v>
      </c>
      <c r="E47" s="17" t="s">
        <v>542</v>
      </c>
      <c r="F47" s="13" t="s">
        <v>194</v>
      </c>
      <c r="G47" s="163">
        <v>3</v>
      </c>
      <c r="H47" s="164">
        <v>19.95</v>
      </c>
      <c r="I47" s="15" t="s">
        <v>9</v>
      </c>
      <c r="J47" s="35">
        <f>H47+(H47*M10)</f>
        <v>25.418295000000001</v>
      </c>
      <c r="K47" s="35">
        <f t="shared" si="7"/>
        <v>76.254885000000002</v>
      </c>
    </row>
    <row r="48" spans="1:11" ht="24.75" x14ac:dyDescent="0.2">
      <c r="A48" s="9" t="s">
        <v>4</v>
      </c>
      <c r="B48" s="12" t="s">
        <v>97</v>
      </c>
      <c r="C48" s="20" t="s">
        <v>36</v>
      </c>
      <c r="D48" s="13">
        <v>104749</v>
      </c>
      <c r="E48" s="17" t="s">
        <v>543</v>
      </c>
      <c r="F48" s="13" t="s">
        <v>194</v>
      </c>
      <c r="G48" s="163">
        <v>3</v>
      </c>
      <c r="H48" s="164">
        <v>19.79</v>
      </c>
      <c r="I48" s="15" t="s">
        <v>9</v>
      </c>
      <c r="J48" s="35">
        <f>H48+(H48*M10)</f>
        <v>25.214438999999999</v>
      </c>
      <c r="K48" s="35">
        <f t="shared" si="7"/>
        <v>75.643316999999996</v>
      </c>
    </row>
    <row r="49" spans="1:11" ht="16.5" x14ac:dyDescent="0.2">
      <c r="A49" s="9" t="s">
        <v>4</v>
      </c>
      <c r="B49" s="12" t="s">
        <v>98</v>
      </c>
      <c r="C49" s="20" t="s">
        <v>36</v>
      </c>
      <c r="D49" s="13">
        <v>96986</v>
      </c>
      <c r="E49" s="17" t="s">
        <v>544</v>
      </c>
      <c r="F49" s="13" t="s">
        <v>194</v>
      </c>
      <c r="G49" s="163">
        <v>3</v>
      </c>
      <c r="H49" s="164">
        <v>118.46</v>
      </c>
      <c r="I49" s="15" t="s">
        <v>9</v>
      </c>
      <c r="J49" s="35">
        <f>H49+(H49*M10)</f>
        <v>150.92988600000001</v>
      </c>
      <c r="K49" s="35">
        <f t="shared" si="7"/>
        <v>452.78965800000003</v>
      </c>
    </row>
    <row r="50" spans="1:11" ht="24.75" x14ac:dyDescent="0.2">
      <c r="A50" s="9" t="s">
        <v>4</v>
      </c>
      <c r="B50" s="12" t="s">
        <v>99</v>
      </c>
      <c r="C50" s="20" t="s">
        <v>36</v>
      </c>
      <c r="D50" s="13" t="s">
        <v>199</v>
      </c>
      <c r="E50" s="17" t="s">
        <v>545</v>
      </c>
      <c r="F50" s="13" t="s">
        <v>40</v>
      </c>
      <c r="G50" s="163">
        <v>100</v>
      </c>
      <c r="H50" s="164">
        <v>19.829999999999998</v>
      </c>
      <c r="I50" s="15" t="s">
        <v>9</v>
      </c>
      <c r="J50" s="35">
        <f>H50+(H50*M10)</f>
        <v>25.265402999999999</v>
      </c>
      <c r="K50" s="35">
        <f t="shared" si="7"/>
        <v>2526.5403000000001</v>
      </c>
    </row>
    <row r="51" spans="1:11" ht="24.75" x14ac:dyDescent="0.2">
      <c r="A51" s="9" t="s">
        <v>4</v>
      </c>
      <c r="B51" s="12" t="s">
        <v>100</v>
      </c>
      <c r="C51" s="20" t="s">
        <v>36</v>
      </c>
      <c r="D51" s="13" t="s">
        <v>199</v>
      </c>
      <c r="E51" s="17" t="s">
        <v>546</v>
      </c>
      <c r="F51" s="13" t="s">
        <v>40</v>
      </c>
      <c r="G51" s="163">
        <v>100</v>
      </c>
      <c r="H51" s="164">
        <v>19.829999999999998</v>
      </c>
      <c r="I51" s="15" t="s">
        <v>9</v>
      </c>
      <c r="J51" s="35">
        <f>H51+(H51*M10)</f>
        <v>25.265402999999999</v>
      </c>
      <c r="K51" s="35">
        <f t="shared" si="7"/>
        <v>2526.5403000000001</v>
      </c>
    </row>
    <row r="52" spans="1:11" ht="24.75" x14ac:dyDescent="0.2">
      <c r="A52" s="9" t="s">
        <v>4</v>
      </c>
      <c r="B52" s="12" t="s">
        <v>101</v>
      </c>
      <c r="C52" s="20" t="s">
        <v>36</v>
      </c>
      <c r="D52" s="13" t="s">
        <v>199</v>
      </c>
      <c r="E52" s="17" t="s">
        <v>547</v>
      </c>
      <c r="F52" s="13" t="s">
        <v>40</v>
      </c>
      <c r="G52" s="163">
        <v>100</v>
      </c>
      <c r="H52" s="164">
        <v>19.829999999999998</v>
      </c>
      <c r="I52" s="15" t="s">
        <v>9</v>
      </c>
      <c r="J52" s="35">
        <f>H52+(H52*M10)</f>
        <v>25.265402999999999</v>
      </c>
      <c r="K52" s="35">
        <f t="shared" si="7"/>
        <v>2526.5403000000001</v>
      </c>
    </row>
    <row r="53" spans="1:11" ht="24.75" x14ac:dyDescent="0.2">
      <c r="A53" s="9" t="s">
        <v>4</v>
      </c>
      <c r="B53" s="12" t="s">
        <v>152</v>
      </c>
      <c r="C53" s="20" t="s">
        <v>36</v>
      </c>
      <c r="D53" s="13" t="s">
        <v>199</v>
      </c>
      <c r="E53" s="17" t="s">
        <v>548</v>
      </c>
      <c r="F53" s="13" t="s">
        <v>40</v>
      </c>
      <c r="G53" s="163">
        <v>100</v>
      </c>
      <c r="H53" s="164">
        <v>19.829999999999998</v>
      </c>
      <c r="I53" s="15" t="s">
        <v>9</v>
      </c>
      <c r="J53" s="35">
        <f>H53+(H53*M10)</f>
        <v>25.265402999999999</v>
      </c>
      <c r="K53" s="35">
        <f t="shared" si="7"/>
        <v>2526.5403000000001</v>
      </c>
    </row>
    <row r="54" spans="1:11" ht="24.75" x14ac:dyDescent="0.2">
      <c r="A54" s="9" t="s">
        <v>4</v>
      </c>
      <c r="B54" s="12" t="s">
        <v>153</v>
      </c>
      <c r="C54" s="20" t="s">
        <v>36</v>
      </c>
      <c r="D54" s="13" t="s">
        <v>199</v>
      </c>
      <c r="E54" s="17" t="s">
        <v>549</v>
      </c>
      <c r="F54" s="13" t="s">
        <v>40</v>
      </c>
      <c r="G54" s="163">
        <v>100</v>
      </c>
      <c r="H54" s="164">
        <v>19.829999999999998</v>
      </c>
      <c r="I54" s="15" t="s">
        <v>9</v>
      </c>
      <c r="J54" s="35">
        <f>H54+(H54*M10)</f>
        <v>25.265402999999999</v>
      </c>
      <c r="K54" s="35">
        <f t="shared" si="7"/>
        <v>2526.5403000000001</v>
      </c>
    </row>
    <row r="55" spans="1:11" ht="24.75" x14ac:dyDescent="0.2">
      <c r="A55" s="9" t="s">
        <v>4</v>
      </c>
      <c r="B55" s="12" t="s">
        <v>154</v>
      </c>
      <c r="C55" s="20" t="s">
        <v>36</v>
      </c>
      <c r="D55" s="13">
        <v>92984</v>
      </c>
      <c r="E55" s="17" t="s">
        <v>550</v>
      </c>
      <c r="F55" s="13" t="s">
        <v>40</v>
      </c>
      <c r="G55" s="163">
        <v>30</v>
      </c>
      <c r="H55" s="164">
        <v>29.1</v>
      </c>
      <c r="I55" s="15" t="s">
        <v>9</v>
      </c>
      <c r="J55" s="35">
        <f>H55+(H55*M10)</f>
        <v>37.076309999999999</v>
      </c>
      <c r="K55" s="35">
        <f t="shared" si="7"/>
        <v>1112.2892999999999</v>
      </c>
    </row>
    <row r="56" spans="1:11" ht="24.75" x14ac:dyDescent="0.2">
      <c r="A56" s="9" t="s">
        <v>4</v>
      </c>
      <c r="B56" s="12" t="s">
        <v>155</v>
      </c>
      <c r="C56" s="20" t="s">
        <v>36</v>
      </c>
      <c r="D56" s="13">
        <v>92988</v>
      </c>
      <c r="E56" s="17" t="s">
        <v>551</v>
      </c>
      <c r="F56" s="13" t="s">
        <v>40</v>
      </c>
      <c r="G56" s="163">
        <v>30</v>
      </c>
      <c r="H56" s="164">
        <v>71.14</v>
      </c>
      <c r="I56" s="15" t="s">
        <v>9</v>
      </c>
      <c r="J56" s="35">
        <f>H56+(H56*M10)</f>
        <v>90.639474000000007</v>
      </c>
      <c r="K56" s="35">
        <f t="shared" si="7"/>
        <v>2719.1842200000001</v>
      </c>
    </row>
    <row r="57" spans="1:11" ht="24.75" x14ac:dyDescent="0.2">
      <c r="A57" s="9" t="s">
        <v>4</v>
      </c>
      <c r="B57" s="12" t="s">
        <v>156</v>
      </c>
      <c r="C57" s="20" t="s">
        <v>36</v>
      </c>
      <c r="D57" s="13">
        <v>92988</v>
      </c>
      <c r="E57" s="17" t="s">
        <v>552</v>
      </c>
      <c r="F57" s="13" t="s">
        <v>40</v>
      </c>
      <c r="G57" s="163">
        <v>30</v>
      </c>
      <c r="H57" s="164">
        <v>71.14</v>
      </c>
      <c r="I57" s="15" t="s">
        <v>9</v>
      </c>
      <c r="J57" s="35">
        <f>H57+(H57*M10)</f>
        <v>90.639474000000007</v>
      </c>
      <c r="K57" s="35">
        <f t="shared" si="7"/>
        <v>2719.1842200000001</v>
      </c>
    </row>
    <row r="58" spans="1:11" ht="24.75" x14ac:dyDescent="0.2">
      <c r="A58" s="9" t="s">
        <v>4</v>
      </c>
      <c r="B58" s="12" t="s">
        <v>157</v>
      </c>
      <c r="C58" s="20" t="s">
        <v>36</v>
      </c>
      <c r="D58" s="13">
        <v>92988</v>
      </c>
      <c r="E58" s="17" t="s">
        <v>553</v>
      </c>
      <c r="F58" s="13" t="s">
        <v>40</v>
      </c>
      <c r="G58" s="163">
        <v>30</v>
      </c>
      <c r="H58" s="164">
        <v>71.14</v>
      </c>
      <c r="I58" s="15" t="s">
        <v>9</v>
      </c>
      <c r="J58" s="35">
        <f>H58+(H58*M10)</f>
        <v>90.639474000000007</v>
      </c>
      <c r="K58" s="35">
        <f t="shared" si="7"/>
        <v>2719.1842200000001</v>
      </c>
    </row>
    <row r="59" spans="1:11" ht="24.75" x14ac:dyDescent="0.2">
      <c r="A59" s="9" t="s">
        <v>4</v>
      </c>
      <c r="B59" s="12" t="s">
        <v>158</v>
      </c>
      <c r="C59" s="20" t="s">
        <v>36</v>
      </c>
      <c r="D59" s="13">
        <v>92988</v>
      </c>
      <c r="E59" s="17" t="s">
        <v>554</v>
      </c>
      <c r="F59" s="13" t="s">
        <v>40</v>
      </c>
      <c r="G59" s="163">
        <v>30</v>
      </c>
      <c r="H59" s="164">
        <v>71.14</v>
      </c>
      <c r="I59" s="15" t="s">
        <v>9</v>
      </c>
      <c r="J59" s="35">
        <f>H59+(H59*M10)</f>
        <v>90.639474000000007</v>
      </c>
      <c r="K59" s="35">
        <f t="shared" si="7"/>
        <v>2719.1842200000001</v>
      </c>
    </row>
    <row r="60" spans="1:11" ht="24.75" x14ac:dyDescent="0.2">
      <c r="A60" s="9" t="s">
        <v>4</v>
      </c>
      <c r="B60" s="12" t="s">
        <v>159</v>
      </c>
      <c r="C60" s="20" t="s">
        <v>36</v>
      </c>
      <c r="D60" s="13" t="s">
        <v>202</v>
      </c>
      <c r="E60" s="17" t="s">
        <v>555</v>
      </c>
      <c r="F60" s="13" t="s">
        <v>40</v>
      </c>
      <c r="G60" s="163">
        <v>580</v>
      </c>
      <c r="H60" s="164">
        <v>5.19</v>
      </c>
      <c r="I60" s="15" t="s">
        <v>9</v>
      </c>
      <c r="J60" s="35">
        <f>H60+(H60*M10)</f>
        <v>6.6125790000000002</v>
      </c>
      <c r="K60" s="35">
        <f t="shared" si="7"/>
        <v>3835.2958200000003</v>
      </c>
    </row>
    <row r="61" spans="1:11" ht="24.75" x14ac:dyDescent="0.2">
      <c r="A61" s="9" t="s">
        <v>4</v>
      </c>
      <c r="B61" s="12" t="s">
        <v>160</v>
      </c>
      <c r="C61" s="20" t="s">
        <v>36</v>
      </c>
      <c r="D61" s="13" t="s">
        <v>202</v>
      </c>
      <c r="E61" s="17" t="s">
        <v>556</v>
      </c>
      <c r="F61" s="13" t="s">
        <v>40</v>
      </c>
      <c r="G61" s="163">
        <v>50</v>
      </c>
      <c r="H61" s="164">
        <v>5.19</v>
      </c>
      <c r="I61" s="15" t="s">
        <v>9</v>
      </c>
      <c r="J61" s="35">
        <f>H61+(H61*M10)</f>
        <v>6.6125790000000002</v>
      </c>
      <c r="K61" s="35">
        <f t="shared" si="7"/>
        <v>330.62895000000003</v>
      </c>
    </row>
    <row r="62" spans="1:11" ht="24.75" x14ac:dyDescent="0.2">
      <c r="A62" s="9" t="s">
        <v>4</v>
      </c>
      <c r="B62" s="12" t="s">
        <v>161</v>
      </c>
      <c r="C62" s="20" t="s">
        <v>36</v>
      </c>
      <c r="D62" s="13" t="s">
        <v>202</v>
      </c>
      <c r="E62" s="17" t="s">
        <v>557</v>
      </c>
      <c r="F62" s="13" t="s">
        <v>40</v>
      </c>
      <c r="G62" s="163">
        <v>21</v>
      </c>
      <c r="H62" s="164">
        <v>5.19</v>
      </c>
      <c r="I62" s="15" t="s">
        <v>9</v>
      </c>
      <c r="J62" s="35">
        <f>H62+(H62*M10)</f>
        <v>6.6125790000000002</v>
      </c>
      <c r="K62" s="35">
        <f t="shared" si="7"/>
        <v>138.864159</v>
      </c>
    </row>
    <row r="63" spans="1:11" ht="24.75" x14ac:dyDescent="0.2">
      <c r="A63" s="9" t="s">
        <v>4</v>
      </c>
      <c r="B63" s="12" t="s">
        <v>162</v>
      </c>
      <c r="C63" s="20" t="s">
        <v>36</v>
      </c>
      <c r="D63" s="13" t="s">
        <v>202</v>
      </c>
      <c r="E63" s="17" t="s">
        <v>558</v>
      </c>
      <c r="F63" s="13" t="s">
        <v>40</v>
      </c>
      <c r="G63" s="163">
        <v>50</v>
      </c>
      <c r="H63" s="164">
        <v>5.19</v>
      </c>
      <c r="I63" s="15" t="s">
        <v>9</v>
      </c>
      <c r="J63" s="35">
        <f>H63+(H63*M10)</f>
        <v>6.6125790000000002</v>
      </c>
      <c r="K63" s="35">
        <f t="shared" si="7"/>
        <v>330.62895000000003</v>
      </c>
    </row>
    <row r="64" spans="1:11" ht="24.75" x14ac:dyDescent="0.2">
      <c r="A64" s="9" t="s">
        <v>4</v>
      </c>
      <c r="B64" s="12" t="s">
        <v>163</v>
      </c>
      <c r="C64" s="20" t="s">
        <v>36</v>
      </c>
      <c r="D64" s="13" t="s">
        <v>202</v>
      </c>
      <c r="E64" s="17" t="s">
        <v>559</v>
      </c>
      <c r="F64" s="13" t="s">
        <v>40</v>
      </c>
      <c r="G64" s="163">
        <v>50</v>
      </c>
      <c r="H64" s="164">
        <v>5.19</v>
      </c>
      <c r="I64" s="15" t="s">
        <v>9</v>
      </c>
      <c r="J64" s="35">
        <f>H64+(H64*M10)</f>
        <v>6.6125790000000002</v>
      </c>
      <c r="K64" s="35">
        <f t="shared" si="7"/>
        <v>330.62895000000003</v>
      </c>
    </row>
    <row r="65" spans="1:11" ht="24.75" x14ac:dyDescent="0.2">
      <c r="A65" s="9" t="s">
        <v>4</v>
      </c>
      <c r="B65" s="12" t="s">
        <v>164</v>
      </c>
      <c r="C65" s="20" t="s">
        <v>36</v>
      </c>
      <c r="D65" s="13" t="s">
        <v>202</v>
      </c>
      <c r="E65" s="17" t="s">
        <v>560</v>
      </c>
      <c r="F65" s="13" t="s">
        <v>40</v>
      </c>
      <c r="G65" s="163">
        <v>100</v>
      </c>
      <c r="H65" s="164">
        <v>5.19</v>
      </c>
      <c r="I65" s="15" t="s">
        <v>9</v>
      </c>
      <c r="J65" s="35">
        <f>H65+(H65*M10)</f>
        <v>6.6125790000000002</v>
      </c>
      <c r="K65" s="35">
        <f t="shared" si="7"/>
        <v>661.25790000000006</v>
      </c>
    </row>
    <row r="66" spans="1:11" ht="16.5" x14ac:dyDescent="0.2">
      <c r="A66" s="9" t="s">
        <v>4</v>
      </c>
      <c r="B66" s="12" t="s">
        <v>165</v>
      </c>
      <c r="C66" s="20" t="s">
        <v>36</v>
      </c>
      <c r="D66" s="13" t="s">
        <v>631</v>
      </c>
      <c r="E66" s="17" t="s">
        <v>576</v>
      </c>
      <c r="F66" s="13" t="s">
        <v>194</v>
      </c>
      <c r="G66" s="163">
        <v>9</v>
      </c>
      <c r="H66" s="164">
        <f>'1-COMP. CX. ELET'!F18</f>
        <v>106.9962</v>
      </c>
      <c r="I66" s="15" t="s">
        <v>9</v>
      </c>
      <c r="J66" s="35">
        <f>H66+(H66*M10)</f>
        <v>136.32385841999999</v>
      </c>
      <c r="K66" s="35">
        <f t="shared" si="7"/>
        <v>1226.91472578</v>
      </c>
    </row>
    <row r="67" spans="1:11" ht="16.5" x14ac:dyDescent="0.2">
      <c r="A67" s="9" t="s">
        <v>4</v>
      </c>
      <c r="B67" s="12" t="s">
        <v>166</v>
      </c>
      <c r="C67" s="20" t="s">
        <v>36</v>
      </c>
      <c r="D67" s="13" t="s">
        <v>632</v>
      </c>
      <c r="E67" s="17" t="s">
        <v>580</v>
      </c>
      <c r="F67" s="13" t="s">
        <v>194</v>
      </c>
      <c r="G67" s="163">
        <v>3</v>
      </c>
      <c r="H67" s="164">
        <f>'1-COMP. CX. ELET'!F26</f>
        <v>181.981628</v>
      </c>
      <c r="I67" s="15" t="s">
        <v>9</v>
      </c>
      <c r="J67" s="35">
        <f>H67+(H67*M10)</f>
        <v>231.8627922348</v>
      </c>
      <c r="K67" s="35">
        <f t="shared" si="7"/>
        <v>695.58837670439993</v>
      </c>
    </row>
    <row r="68" spans="1:11" ht="16.5" x14ac:dyDescent="0.2">
      <c r="A68" s="9" t="s">
        <v>4</v>
      </c>
      <c r="B68" s="12" t="s">
        <v>167</v>
      </c>
      <c r="C68" s="20" t="s">
        <v>36</v>
      </c>
      <c r="D68" s="13" t="s">
        <v>633</v>
      </c>
      <c r="E68" s="17" t="s">
        <v>582</v>
      </c>
      <c r="F68" s="13" t="s">
        <v>194</v>
      </c>
      <c r="G68" s="163">
        <v>2</v>
      </c>
      <c r="H68" s="164">
        <f>'1-COMP. CX. ELET'!F34</f>
        <v>254.02618799999996</v>
      </c>
      <c r="I68" s="15" t="s">
        <v>9</v>
      </c>
      <c r="J68" s="35">
        <f>H68+(H68*M10)</f>
        <v>323.65476613079994</v>
      </c>
      <c r="K68" s="35">
        <f t="shared" si="7"/>
        <v>647.30953226159988</v>
      </c>
    </row>
    <row r="69" spans="1:11" ht="16.5" x14ac:dyDescent="0.2">
      <c r="A69" s="9" t="s">
        <v>4</v>
      </c>
      <c r="B69" s="12" t="s">
        <v>168</v>
      </c>
      <c r="C69" s="20" t="s">
        <v>36</v>
      </c>
      <c r="D69" s="13" t="s">
        <v>206</v>
      </c>
      <c r="E69" s="17" t="s">
        <v>590</v>
      </c>
      <c r="F69" s="13" t="s">
        <v>40</v>
      </c>
      <c r="G69" s="163">
        <v>8</v>
      </c>
      <c r="H69" s="164">
        <v>81.59</v>
      </c>
      <c r="I69" s="15" t="s">
        <v>9</v>
      </c>
      <c r="J69" s="35">
        <f>H69+(H69*M10)</f>
        <v>103.95381900000001</v>
      </c>
      <c r="K69" s="35">
        <f t="shared" si="7"/>
        <v>831.63055200000008</v>
      </c>
    </row>
    <row r="70" spans="1:11" ht="16.5" x14ac:dyDescent="0.2">
      <c r="A70" s="9" t="s">
        <v>4</v>
      </c>
      <c r="B70" s="12" t="s">
        <v>169</v>
      </c>
      <c r="C70" s="20" t="s">
        <v>36</v>
      </c>
      <c r="D70" s="13" t="s">
        <v>591</v>
      </c>
      <c r="E70" s="17" t="s">
        <v>592</v>
      </c>
      <c r="F70" s="13" t="s">
        <v>194</v>
      </c>
      <c r="G70" s="163">
        <v>1</v>
      </c>
      <c r="H70" s="164">
        <v>31.29</v>
      </c>
      <c r="I70" s="15" t="s">
        <v>9</v>
      </c>
      <c r="J70" s="35">
        <f>H70+(H70*M10)</f>
        <v>39.866588999999998</v>
      </c>
      <c r="K70" s="35">
        <f t="shared" si="7"/>
        <v>39.866588999999998</v>
      </c>
    </row>
    <row r="71" spans="1:11" ht="16.5" x14ac:dyDescent="0.2">
      <c r="A71" s="9" t="s">
        <v>4</v>
      </c>
      <c r="B71" s="12" t="s">
        <v>170</v>
      </c>
      <c r="C71" s="20" t="s">
        <v>36</v>
      </c>
      <c r="D71" s="13" t="s">
        <v>593</v>
      </c>
      <c r="E71" s="17" t="s">
        <v>594</v>
      </c>
      <c r="F71" s="13" t="s">
        <v>194</v>
      </c>
      <c r="G71" s="163">
        <v>2</v>
      </c>
      <c r="H71" s="164">
        <v>17.78</v>
      </c>
      <c r="I71" s="15" t="s">
        <v>9</v>
      </c>
      <c r="J71" s="35">
        <f>H71+(H71*M10)</f>
        <v>22.653498000000003</v>
      </c>
      <c r="K71" s="35">
        <f t="shared" si="7"/>
        <v>45.306996000000005</v>
      </c>
    </row>
    <row r="72" spans="1:11" ht="16.5" x14ac:dyDescent="0.2">
      <c r="A72" s="9" t="s">
        <v>4</v>
      </c>
      <c r="B72" s="12" t="s">
        <v>171</v>
      </c>
      <c r="C72" s="20" t="s">
        <v>36</v>
      </c>
      <c r="D72" s="13" t="s">
        <v>595</v>
      </c>
      <c r="E72" s="17" t="s">
        <v>596</v>
      </c>
      <c r="F72" s="13" t="s">
        <v>194</v>
      </c>
      <c r="G72" s="163">
        <v>1</v>
      </c>
      <c r="H72" s="164">
        <v>20.95</v>
      </c>
      <c r="I72" s="15" t="s">
        <v>9</v>
      </c>
      <c r="J72" s="35">
        <f>H72+(H72*M10)</f>
        <v>26.692394999999998</v>
      </c>
      <c r="K72" s="35">
        <f t="shared" si="7"/>
        <v>26.692394999999998</v>
      </c>
    </row>
    <row r="73" spans="1:11" ht="16.5" x14ac:dyDescent="0.2">
      <c r="A73" s="9" t="s">
        <v>4</v>
      </c>
      <c r="B73" s="12" t="s">
        <v>172</v>
      </c>
      <c r="C73" s="20" t="s">
        <v>36</v>
      </c>
      <c r="D73" s="13" t="s">
        <v>595</v>
      </c>
      <c r="E73" s="17" t="s">
        <v>597</v>
      </c>
      <c r="F73" s="13" t="s">
        <v>194</v>
      </c>
      <c r="G73" s="163">
        <v>1</v>
      </c>
      <c r="H73" s="164">
        <v>20.95</v>
      </c>
      <c r="I73" s="15" t="s">
        <v>9</v>
      </c>
      <c r="J73" s="35">
        <f>H73+(H73*M10)</f>
        <v>26.692394999999998</v>
      </c>
      <c r="K73" s="35">
        <f t="shared" si="7"/>
        <v>26.692394999999998</v>
      </c>
    </row>
    <row r="74" spans="1:11" ht="24.75" x14ac:dyDescent="0.2">
      <c r="A74" s="9" t="s">
        <v>4</v>
      </c>
      <c r="B74" s="12" t="s">
        <v>173</v>
      </c>
      <c r="C74" s="20" t="s">
        <v>36</v>
      </c>
      <c r="D74" s="13" t="s">
        <v>210</v>
      </c>
      <c r="E74" s="17" t="s">
        <v>598</v>
      </c>
      <c r="F74" s="13" t="s">
        <v>194</v>
      </c>
      <c r="G74" s="163">
        <v>1</v>
      </c>
      <c r="H74" s="164">
        <v>10.34</v>
      </c>
      <c r="I74" s="15" t="s">
        <v>9</v>
      </c>
      <c r="J74" s="35">
        <f>H74+(H74*M10)</f>
        <v>13.174194</v>
      </c>
      <c r="K74" s="35">
        <f t="shared" si="7"/>
        <v>13.174194</v>
      </c>
    </row>
    <row r="75" spans="1:11" ht="24.75" x14ac:dyDescent="0.2">
      <c r="A75" s="9" t="s">
        <v>4</v>
      </c>
      <c r="B75" s="12" t="s">
        <v>174</v>
      </c>
      <c r="C75" s="20" t="s">
        <v>36</v>
      </c>
      <c r="D75" s="13" t="s">
        <v>210</v>
      </c>
      <c r="E75" s="17" t="s">
        <v>599</v>
      </c>
      <c r="F75" s="13" t="s">
        <v>194</v>
      </c>
      <c r="G75" s="163">
        <v>1</v>
      </c>
      <c r="H75" s="164">
        <v>10.34</v>
      </c>
      <c r="I75" s="15" t="s">
        <v>9</v>
      </c>
      <c r="J75" s="35">
        <f>H75+(H75*M10)</f>
        <v>13.174194</v>
      </c>
      <c r="K75" s="35">
        <f t="shared" si="7"/>
        <v>13.174194</v>
      </c>
    </row>
    <row r="76" spans="1:11" ht="24.75" x14ac:dyDescent="0.2">
      <c r="A76" s="9" t="s">
        <v>4</v>
      </c>
      <c r="B76" s="12" t="s">
        <v>175</v>
      </c>
      <c r="C76" s="20" t="s">
        <v>36</v>
      </c>
      <c r="D76" s="13" t="s">
        <v>210</v>
      </c>
      <c r="E76" s="17" t="s">
        <v>600</v>
      </c>
      <c r="F76" s="13" t="s">
        <v>194</v>
      </c>
      <c r="G76" s="163">
        <v>4</v>
      </c>
      <c r="H76" s="164">
        <v>10.34</v>
      </c>
      <c r="I76" s="15" t="s">
        <v>9</v>
      </c>
      <c r="J76" s="35">
        <f>H76+(H76*M10)</f>
        <v>13.174194</v>
      </c>
      <c r="K76" s="35">
        <f t="shared" si="7"/>
        <v>52.696776</v>
      </c>
    </row>
    <row r="77" spans="1:11" ht="24.75" x14ac:dyDescent="0.2">
      <c r="A77" s="9" t="s">
        <v>4</v>
      </c>
      <c r="B77" s="12" t="s">
        <v>176</v>
      </c>
      <c r="C77" s="20" t="s">
        <v>36</v>
      </c>
      <c r="D77" s="13" t="s">
        <v>210</v>
      </c>
      <c r="E77" s="17" t="s">
        <v>601</v>
      </c>
      <c r="F77" s="13" t="s">
        <v>194</v>
      </c>
      <c r="G77" s="163">
        <v>3</v>
      </c>
      <c r="H77" s="164">
        <v>10.34</v>
      </c>
      <c r="I77" s="15" t="s">
        <v>9</v>
      </c>
      <c r="J77" s="35">
        <f>H77+(H77*M10)</f>
        <v>13.174194</v>
      </c>
      <c r="K77" s="35">
        <f t="shared" si="7"/>
        <v>39.522582</v>
      </c>
    </row>
    <row r="78" spans="1:11" ht="24.75" x14ac:dyDescent="0.2">
      <c r="A78" s="9" t="s">
        <v>4</v>
      </c>
      <c r="B78" s="12" t="s">
        <v>177</v>
      </c>
      <c r="C78" s="20" t="s">
        <v>36</v>
      </c>
      <c r="D78" s="13" t="s">
        <v>210</v>
      </c>
      <c r="E78" s="17" t="s">
        <v>602</v>
      </c>
      <c r="F78" s="13" t="s">
        <v>194</v>
      </c>
      <c r="G78" s="163">
        <v>4</v>
      </c>
      <c r="H78" s="164">
        <v>10.34</v>
      </c>
      <c r="I78" s="15" t="s">
        <v>9</v>
      </c>
      <c r="J78" s="35">
        <f>H78+(H78*M10)</f>
        <v>13.174194</v>
      </c>
      <c r="K78" s="35">
        <f t="shared" si="7"/>
        <v>52.696776</v>
      </c>
    </row>
    <row r="79" spans="1:11" ht="24.75" x14ac:dyDescent="0.2">
      <c r="A79" s="9" t="s">
        <v>4</v>
      </c>
      <c r="B79" s="12" t="s">
        <v>178</v>
      </c>
      <c r="C79" s="20" t="s">
        <v>36</v>
      </c>
      <c r="D79" s="13" t="s">
        <v>603</v>
      </c>
      <c r="E79" s="17" t="s">
        <v>604</v>
      </c>
      <c r="F79" s="13" t="s">
        <v>194</v>
      </c>
      <c r="G79" s="163">
        <v>3</v>
      </c>
      <c r="H79" s="164">
        <v>14.83</v>
      </c>
      <c r="I79" s="15" t="s">
        <v>9</v>
      </c>
      <c r="J79" s="35">
        <f>H79+(H79*M10)</f>
        <v>18.894902999999999</v>
      </c>
      <c r="K79" s="35">
        <f t="shared" si="7"/>
        <v>56.684708999999998</v>
      </c>
    </row>
    <row r="80" spans="1:11" ht="24.75" x14ac:dyDescent="0.2">
      <c r="A80" s="9" t="s">
        <v>4</v>
      </c>
      <c r="B80" s="12" t="s">
        <v>179</v>
      </c>
      <c r="C80" s="20" t="s">
        <v>36</v>
      </c>
      <c r="D80" s="13" t="s">
        <v>603</v>
      </c>
      <c r="E80" s="17" t="s">
        <v>605</v>
      </c>
      <c r="F80" s="13" t="s">
        <v>194</v>
      </c>
      <c r="G80" s="163">
        <v>3</v>
      </c>
      <c r="H80" s="164">
        <v>14.83</v>
      </c>
      <c r="I80" s="15" t="s">
        <v>9</v>
      </c>
      <c r="J80" s="35">
        <f>H80+(H80*M10)</f>
        <v>18.894902999999999</v>
      </c>
      <c r="K80" s="35">
        <f t="shared" si="7"/>
        <v>56.684708999999998</v>
      </c>
    </row>
    <row r="81" spans="1:11" ht="16.5" x14ac:dyDescent="0.2">
      <c r="A81" s="9" t="s">
        <v>4</v>
      </c>
      <c r="B81" s="12" t="s">
        <v>180</v>
      </c>
      <c r="C81" s="20" t="s">
        <v>36</v>
      </c>
      <c r="D81" s="13" t="s">
        <v>606</v>
      </c>
      <c r="E81" s="17" t="s">
        <v>607</v>
      </c>
      <c r="F81" s="13" t="s">
        <v>194</v>
      </c>
      <c r="G81" s="163">
        <v>6</v>
      </c>
      <c r="H81" s="164">
        <v>28.12</v>
      </c>
      <c r="I81" s="15" t="s">
        <v>9</v>
      </c>
      <c r="J81" s="35">
        <f>H81+(H81*M10)</f>
        <v>35.827691999999999</v>
      </c>
      <c r="K81" s="35">
        <f t="shared" si="7"/>
        <v>214.96615199999999</v>
      </c>
    </row>
    <row r="82" spans="1:11" ht="16.5" x14ac:dyDescent="0.2">
      <c r="A82" s="9" t="s">
        <v>4</v>
      </c>
      <c r="B82" s="12" t="s">
        <v>181</v>
      </c>
      <c r="C82" s="20" t="s">
        <v>36</v>
      </c>
      <c r="D82" s="13" t="s">
        <v>608</v>
      </c>
      <c r="E82" s="17" t="s">
        <v>609</v>
      </c>
      <c r="F82" s="13" t="s">
        <v>194</v>
      </c>
      <c r="G82" s="163">
        <v>3</v>
      </c>
      <c r="H82" s="164">
        <v>76.17</v>
      </c>
      <c r="I82" s="15" t="s">
        <v>9</v>
      </c>
      <c r="J82" s="35">
        <f>H82+(H82*M10)</f>
        <v>97.048197000000002</v>
      </c>
      <c r="K82" s="35">
        <f t="shared" si="7"/>
        <v>291.14459099999999</v>
      </c>
    </row>
    <row r="83" spans="1:11" ht="16.5" x14ac:dyDescent="0.2">
      <c r="A83" s="9" t="s">
        <v>4</v>
      </c>
      <c r="B83" s="12" t="s">
        <v>182</v>
      </c>
      <c r="C83" s="20" t="s">
        <v>36</v>
      </c>
      <c r="D83" s="13">
        <v>93672</v>
      </c>
      <c r="E83" s="17" t="s">
        <v>610</v>
      </c>
      <c r="F83" s="13" t="s">
        <v>194</v>
      </c>
      <c r="G83" s="163">
        <v>4</v>
      </c>
      <c r="H83" s="164">
        <v>82.75</v>
      </c>
      <c r="I83" s="15" t="s">
        <v>9</v>
      </c>
      <c r="J83" s="35">
        <f>H83+(H83*M10)</f>
        <v>105.431775</v>
      </c>
      <c r="K83" s="35">
        <f t="shared" si="7"/>
        <v>421.72710000000001</v>
      </c>
    </row>
    <row r="84" spans="1:11" ht="16.5" x14ac:dyDescent="0.2">
      <c r="A84" s="9" t="s">
        <v>4</v>
      </c>
      <c r="B84" s="12" t="s">
        <v>183</v>
      </c>
      <c r="C84" s="20" t="s">
        <v>36</v>
      </c>
      <c r="D84" s="13" t="s">
        <v>613</v>
      </c>
      <c r="E84" s="17" t="s">
        <v>614</v>
      </c>
      <c r="F84" s="13" t="s">
        <v>194</v>
      </c>
      <c r="G84" s="163">
        <v>2</v>
      </c>
      <c r="H84" s="164">
        <v>397.04</v>
      </c>
      <c r="I84" s="15" t="s">
        <v>9</v>
      </c>
      <c r="J84" s="35">
        <f>H84+(H84*M10)</f>
        <v>505.86866400000002</v>
      </c>
      <c r="K84" s="35">
        <f t="shared" si="7"/>
        <v>1011.737328</v>
      </c>
    </row>
    <row r="85" spans="1:11" ht="16.5" x14ac:dyDescent="0.2">
      <c r="A85" s="9" t="s">
        <v>4</v>
      </c>
      <c r="B85" s="12" t="s">
        <v>184</v>
      </c>
      <c r="C85" s="20" t="s">
        <v>36</v>
      </c>
      <c r="D85" s="13" t="s">
        <v>611</v>
      </c>
      <c r="E85" s="17" t="s">
        <v>612</v>
      </c>
      <c r="F85" s="13" t="s">
        <v>194</v>
      </c>
      <c r="G85" s="163">
        <v>4</v>
      </c>
      <c r="H85" s="164">
        <v>70.62</v>
      </c>
      <c r="I85" s="15" t="s">
        <v>9</v>
      </c>
      <c r="J85" s="35">
        <f>H85+(H85*M10)</f>
        <v>89.976942000000008</v>
      </c>
      <c r="K85" s="35">
        <f t="shared" si="7"/>
        <v>359.90776800000003</v>
      </c>
    </row>
    <row r="86" spans="1:11" ht="24.75" x14ac:dyDescent="0.2">
      <c r="A86" s="9" t="s">
        <v>4</v>
      </c>
      <c r="B86" s="12" t="s">
        <v>185</v>
      </c>
      <c r="C86" s="20" t="s">
        <v>36</v>
      </c>
      <c r="D86" s="13" t="s">
        <v>615</v>
      </c>
      <c r="E86" s="17" t="s">
        <v>616</v>
      </c>
      <c r="F86" s="13" t="s">
        <v>40</v>
      </c>
      <c r="G86" s="163">
        <v>180</v>
      </c>
      <c r="H86" s="164">
        <v>12.59</v>
      </c>
      <c r="I86" s="15" t="s">
        <v>9</v>
      </c>
      <c r="J86" s="35">
        <f>H86+(H86*M10)</f>
        <v>16.040918999999999</v>
      </c>
      <c r="K86" s="35">
        <f t="shared" si="7"/>
        <v>2887.3654199999996</v>
      </c>
    </row>
    <row r="87" spans="1:11" ht="24.75" x14ac:dyDescent="0.2">
      <c r="A87" s="9" t="s">
        <v>4</v>
      </c>
      <c r="B87" s="12" t="s">
        <v>186</v>
      </c>
      <c r="C87" s="20" t="s">
        <v>36</v>
      </c>
      <c r="D87" s="13" t="s">
        <v>617</v>
      </c>
      <c r="E87" s="17" t="s">
        <v>618</v>
      </c>
      <c r="F87" s="13" t="s">
        <v>40</v>
      </c>
      <c r="G87" s="163">
        <v>66.7</v>
      </c>
      <c r="H87" s="164">
        <v>9.76</v>
      </c>
      <c r="I87" s="15" t="s">
        <v>9</v>
      </c>
      <c r="J87" s="35">
        <f>H87+(H87*M10)</f>
        <v>12.435216</v>
      </c>
      <c r="K87" s="35">
        <f t="shared" si="7"/>
        <v>829.42890720000003</v>
      </c>
    </row>
    <row r="88" spans="1:11" ht="24.75" x14ac:dyDescent="0.2">
      <c r="A88" s="9" t="s">
        <v>4</v>
      </c>
      <c r="B88" s="12" t="s">
        <v>187</v>
      </c>
      <c r="C88" s="20" t="s">
        <v>36</v>
      </c>
      <c r="D88" s="13" t="s">
        <v>619</v>
      </c>
      <c r="E88" s="17" t="s">
        <v>620</v>
      </c>
      <c r="F88" s="13" t="s">
        <v>40</v>
      </c>
      <c r="G88" s="163">
        <v>57</v>
      </c>
      <c r="H88" s="164">
        <v>8.65</v>
      </c>
      <c r="I88" s="15" t="s">
        <v>9</v>
      </c>
      <c r="J88" s="35">
        <f>H88+(H88*M10)</f>
        <v>11.020965</v>
      </c>
      <c r="K88" s="35">
        <f t="shared" si="7"/>
        <v>628.19500500000004</v>
      </c>
    </row>
    <row r="89" spans="1:11" ht="24.75" x14ac:dyDescent="0.2">
      <c r="A89" s="9" t="s">
        <v>4</v>
      </c>
      <c r="B89" s="12" t="s">
        <v>188</v>
      </c>
      <c r="C89" s="20" t="s">
        <v>36</v>
      </c>
      <c r="D89" s="13" t="s">
        <v>621</v>
      </c>
      <c r="E89" s="17" t="s">
        <v>622</v>
      </c>
      <c r="F89" s="13" t="s">
        <v>40</v>
      </c>
      <c r="G89" s="163">
        <v>3.4</v>
      </c>
      <c r="H89" s="164">
        <v>12.74</v>
      </c>
      <c r="I89" s="15" t="s">
        <v>9</v>
      </c>
      <c r="J89" s="35">
        <f>H89+(H89*M10)</f>
        <v>16.232033999999999</v>
      </c>
      <c r="K89" s="35">
        <f t="shared" si="7"/>
        <v>55.188915599999994</v>
      </c>
    </row>
    <row r="90" spans="1:11" ht="24.75" x14ac:dyDescent="0.2">
      <c r="A90" s="9" t="s">
        <v>4</v>
      </c>
      <c r="B90" s="12" t="s">
        <v>189</v>
      </c>
      <c r="C90" s="20" t="s">
        <v>36</v>
      </c>
      <c r="D90" s="13" t="s">
        <v>623</v>
      </c>
      <c r="E90" s="17" t="s">
        <v>624</v>
      </c>
      <c r="F90" s="13" t="s">
        <v>40</v>
      </c>
      <c r="G90" s="163">
        <v>83.99</v>
      </c>
      <c r="H90" s="164">
        <v>12.33</v>
      </c>
      <c r="I90" s="15" t="s">
        <v>9</v>
      </c>
      <c r="J90" s="35">
        <f>H90+(H90*M10)</f>
        <v>15.709652999999999</v>
      </c>
      <c r="K90" s="35">
        <f t="shared" si="7"/>
        <v>1319.4537554699998</v>
      </c>
    </row>
    <row r="91" spans="1:11" ht="24.75" x14ac:dyDescent="0.2">
      <c r="A91" s="9" t="s">
        <v>4</v>
      </c>
      <c r="B91" s="12" t="s">
        <v>190</v>
      </c>
      <c r="C91" s="20" t="s">
        <v>36</v>
      </c>
      <c r="D91" s="13" t="s">
        <v>625</v>
      </c>
      <c r="E91" s="17" t="s">
        <v>626</v>
      </c>
      <c r="F91" s="13" t="s">
        <v>40</v>
      </c>
      <c r="G91" s="163">
        <v>46.85</v>
      </c>
      <c r="H91" s="164">
        <v>40.049999999999997</v>
      </c>
      <c r="I91" s="15" t="s">
        <v>9</v>
      </c>
      <c r="J91" s="35">
        <f>H91+(H91*M10)</f>
        <v>51.027704999999997</v>
      </c>
      <c r="K91" s="35">
        <f t="shared" si="7"/>
        <v>2390.6479792499999</v>
      </c>
    </row>
    <row r="92" spans="1:11" ht="24.75" x14ac:dyDescent="0.2">
      <c r="A92" s="9" t="s">
        <v>4</v>
      </c>
      <c r="B92" s="12" t="s">
        <v>191</v>
      </c>
      <c r="C92" s="20" t="s">
        <v>36</v>
      </c>
      <c r="D92" s="13" t="s">
        <v>640</v>
      </c>
      <c r="E92" s="17" t="s">
        <v>641</v>
      </c>
      <c r="F92" s="13" t="s">
        <v>194</v>
      </c>
      <c r="G92" s="163">
        <v>1</v>
      </c>
      <c r="H92" s="164">
        <v>2158.75</v>
      </c>
      <c r="I92" s="15" t="s">
        <v>9</v>
      </c>
      <c r="J92" s="35">
        <f>H92+(H92*M10)</f>
        <v>2750.4633750000003</v>
      </c>
      <c r="K92" s="35">
        <f t="shared" si="7"/>
        <v>2750.4633750000003</v>
      </c>
    </row>
    <row r="93" spans="1:11" ht="16.5" x14ac:dyDescent="0.2">
      <c r="A93" s="9" t="s">
        <v>4</v>
      </c>
      <c r="B93" s="12" t="s">
        <v>192</v>
      </c>
      <c r="C93" s="20" t="s">
        <v>36</v>
      </c>
      <c r="D93" s="13" t="s">
        <v>637</v>
      </c>
      <c r="E93" s="17" t="s">
        <v>638</v>
      </c>
      <c r="F93" s="13" t="s">
        <v>194</v>
      </c>
      <c r="G93" s="163">
        <v>1</v>
      </c>
      <c r="H93" s="164">
        <f>'1-COMP. CX. ELET'!F41</f>
        <v>2549.98</v>
      </c>
      <c r="I93" s="15" t="s">
        <v>9</v>
      </c>
      <c r="J93" s="35">
        <f>H93+(H93*M10)</f>
        <v>3248.9295179999999</v>
      </c>
      <c r="K93" s="35">
        <f t="shared" si="7"/>
        <v>3248.9295179999999</v>
      </c>
    </row>
    <row r="94" spans="1:11" ht="16.5" x14ac:dyDescent="0.2">
      <c r="A94" s="9" t="s">
        <v>4</v>
      </c>
      <c r="B94" s="12" t="s">
        <v>193</v>
      </c>
      <c r="C94" s="20" t="s">
        <v>36</v>
      </c>
      <c r="D94" s="13" t="s">
        <v>627</v>
      </c>
      <c r="E94" s="17" t="s">
        <v>628</v>
      </c>
      <c r="F94" s="13" t="s">
        <v>194</v>
      </c>
      <c r="G94" s="163">
        <v>1</v>
      </c>
      <c r="H94" s="164">
        <v>1523.58</v>
      </c>
      <c r="I94" s="15" t="s">
        <v>9</v>
      </c>
      <c r="J94" s="35">
        <f>H94+(H94*M10)</f>
        <v>1941.193278</v>
      </c>
      <c r="K94" s="35">
        <f t="shared" ref="K94" si="8">J94*G94</f>
        <v>1941.193278</v>
      </c>
    </row>
    <row r="95" spans="1:11" ht="24.75" x14ac:dyDescent="0.2">
      <c r="A95" s="9" t="s">
        <v>4</v>
      </c>
      <c r="B95" s="12" t="s">
        <v>486</v>
      </c>
      <c r="C95" s="20" t="s">
        <v>36</v>
      </c>
      <c r="D95" s="13" t="s">
        <v>644</v>
      </c>
      <c r="E95" s="17" t="s">
        <v>487</v>
      </c>
      <c r="F95" s="13" t="s">
        <v>194</v>
      </c>
      <c r="G95" s="163">
        <v>30</v>
      </c>
      <c r="H95" s="164">
        <f>'1-COMP. CX. ELET'!F48</f>
        <v>103.21120000000001</v>
      </c>
      <c r="I95" s="15" t="s">
        <v>9</v>
      </c>
      <c r="J95" s="35">
        <f>H95+(H95*M10)</f>
        <v>131.50138992000001</v>
      </c>
      <c r="K95" s="35">
        <f t="shared" si="7"/>
        <v>3945.0416976000001</v>
      </c>
    </row>
    <row r="96" spans="1:11" x14ac:dyDescent="0.2">
      <c r="A96" s="6" t="s">
        <v>1</v>
      </c>
      <c r="B96" s="7" t="s">
        <v>236</v>
      </c>
      <c r="C96" s="7"/>
      <c r="D96" s="7"/>
      <c r="E96" s="7" t="s">
        <v>237</v>
      </c>
      <c r="F96" s="23"/>
      <c r="G96" s="19"/>
      <c r="H96" s="32"/>
      <c r="I96" s="23"/>
      <c r="J96" s="34" t="s">
        <v>0</v>
      </c>
      <c r="K96" s="36">
        <f>SUM(K97:K155)</f>
        <v>32670.774161700003</v>
      </c>
    </row>
    <row r="97" spans="1:11" ht="24.75" x14ac:dyDescent="0.2">
      <c r="A97" s="9" t="s">
        <v>4</v>
      </c>
      <c r="B97" s="12" t="s">
        <v>357</v>
      </c>
      <c r="C97" s="20" t="s">
        <v>36</v>
      </c>
      <c r="D97" s="13" t="s">
        <v>647</v>
      </c>
      <c r="E97" s="17" t="s">
        <v>648</v>
      </c>
      <c r="F97" s="13" t="s">
        <v>194</v>
      </c>
      <c r="G97" s="163">
        <v>5</v>
      </c>
      <c r="H97" s="164">
        <v>96.96</v>
      </c>
      <c r="I97" s="15" t="s">
        <v>9</v>
      </c>
      <c r="J97" s="35">
        <f>H97+(H97*M10)</f>
        <v>123.53673599999999</v>
      </c>
      <c r="K97" s="35">
        <f t="shared" ref="K97:K158" si="9">J97*G97</f>
        <v>617.68367999999998</v>
      </c>
    </row>
    <row r="98" spans="1:11" ht="16.5" x14ac:dyDescent="0.2">
      <c r="A98" s="9" t="s">
        <v>4</v>
      </c>
      <c r="B98" s="12" t="s">
        <v>358</v>
      </c>
      <c r="C98" s="20" t="s">
        <v>36</v>
      </c>
      <c r="D98" s="13" t="s">
        <v>243</v>
      </c>
      <c r="E98" s="17" t="s">
        <v>649</v>
      </c>
      <c r="F98" s="13" t="s">
        <v>194</v>
      </c>
      <c r="G98" s="163">
        <v>1</v>
      </c>
      <c r="H98" s="164">
        <v>7.91</v>
      </c>
      <c r="I98" s="15" t="s">
        <v>9</v>
      </c>
      <c r="J98" s="35">
        <f>H98+(H98*M10)</f>
        <v>10.078131000000001</v>
      </c>
      <c r="K98" s="35">
        <f t="shared" si="9"/>
        <v>10.078131000000001</v>
      </c>
    </row>
    <row r="99" spans="1:11" x14ac:dyDescent="0.2">
      <c r="A99" s="9" t="s">
        <v>4</v>
      </c>
      <c r="B99" s="12" t="s">
        <v>359</v>
      </c>
      <c r="C99" s="20" t="s">
        <v>36</v>
      </c>
      <c r="D99" s="18" t="s">
        <v>244</v>
      </c>
      <c r="E99" s="17" t="s">
        <v>303</v>
      </c>
      <c r="F99" s="18" t="s">
        <v>40</v>
      </c>
      <c r="G99" s="22">
        <v>130</v>
      </c>
      <c r="H99" s="31">
        <v>4.5</v>
      </c>
      <c r="I99" s="15" t="s">
        <v>9</v>
      </c>
      <c r="J99" s="35">
        <f>H99+(H99*M10)</f>
        <v>5.7334499999999995</v>
      </c>
      <c r="K99" s="35">
        <f t="shared" si="9"/>
        <v>745.34849999999994</v>
      </c>
    </row>
    <row r="100" spans="1:11" ht="24.75" x14ac:dyDescent="0.2">
      <c r="A100" s="9" t="s">
        <v>4</v>
      </c>
      <c r="B100" s="12" t="s">
        <v>360</v>
      </c>
      <c r="C100" s="20" t="s">
        <v>36</v>
      </c>
      <c r="D100" s="13" t="s">
        <v>650</v>
      </c>
      <c r="E100" s="17" t="s">
        <v>651</v>
      </c>
      <c r="F100" s="13" t="s">
        <v>194</v>
      </c>
      <c r="G100" s="163">
        <v>2</v>
      </c>
      <c r="H100" s="164">
        <v>77.13</v>
      </c>
      <c r="I100" s="15" t="s">
        <v>9</v>
      </c>
      <c r="J100" s="35">
        <f>H100+(H100*M10)</f>
        <v>98.271332999999998</v>
      </c>
      <c r="K100" s="35">
        <f t="shared" si="9"/>
        <v>196.542666</v>
      </c>
    </row>
    <row r="101" spans="1:11" x14ac:dyDescent="0.2">
      <c r="A101" s="9" t="s">
        <v>4</v>
      </c>
      <c r="B101" s="12" t="s">
        <v>361</v>
      </c>
      <c r="C101" s="20" t="s">
        <v>36</v>
      </c>
      <c r="D101" s="13" t="s">
        <v>249</v>
      </c>
      <c r="E101" s="17" t="s">
        <v>733</v>
      </c>
      <c r="F101" s="13" t="s">
        <v>194</v>
      </c>
      <c r="G101" s="163">
        <v>29</v>
      </c>
      <c r="H101" s="164">
        <v>4.07</v>
      </c>
      <c r="I101" s="15" t="s">
        <v>9</v>
      </c>
      <c r="J101" s="35">
        <f>H101+(H101*M10)</f>
        <v>5.1855869999999999</v>
      </c>
      <c r="K101" s="35">
        <f t="shared" si="9"/>
        <v>150.382023</v>
      </c>
    </row>
    <row r="102" spans="1:11" ht="16.5" x14ac:dyDescent="0.2">
      <c r="A102" s="9" t="s">
        <v>4</v>
      </c>
      <c r="B102" s="12" t="s">
        <v>362</v>
      </c>
      <c r="C102" s="20" t="s">
        <v>36</v>
      </c>
      <c r="D102" s="13" t="s">
        <v>247</v>
      </c>
      <c r="E102" s="17" t="s">
        <v>734</v>
      </c>
      <c r="F102" s="13" t="s">
        <v>194</v>
      </c>
      <c r="G102" s="163">
        <v>12</v>
      </c>
      <c r="H102" s="164">
        <v>22.61</v>
      </c>
      <c r="I102" s="15" t="s">
        <v>9</v>
      </c>
      <c r="J102" s="35">
        <f>H102+(H102*M10)</f>
        <v>28.807400999999999</v>
      </c>
      <c r="K102" s="35">
        <f t="shared" si="9"/>
        <v>345.68881199999998</v>
      </c>
    </row>
    <row r="103" spans="1:11" x14ac:dyDescent="0.2">
      <c r="A103" s="9" t="s">
        <v>4</v>
      </c>
      <c r="B103" s="12" t="s">
        <v>363</v>
      </c>
      <c r="C103" s="20" t="s">
        <v>36</v>
      </c>
      <c r="D103" s="13" t="s">
        <v>735</v>
      </c>
      <c r="E103" s="17" t="s">
        <v>736</v>
      </c>
      <c r="F103" s="13" t="s">
        <v>194</v>
      </c>
      <c r="G103" s="163">
        <v>35</v>
      </c>
      <c r="H103" s="164">
        <v>2.46</v>
      </c>
      <c r="I103" s="15" t="s">
        <v>9</v>
      </c>
      <c r="J103" s="35">
        <f>H103+(H103*M10)</f>
        <v>3.1342859999999999</v>
      </c>
      <c r="K103" s="35">
        <f t="shared" si="9"/>
        <v>109.70000999999999</v>
      </c>
    </row>
    <row r="104" spans="1:11" x14ac:dyDescent="0.2">
      <c r="A104" s="9" t="s">
        <v>4</v>
      </c>
      <c r="B104" s="12" t="s">
        <v>364</v>
      </c>
      <c r="C104" s="20" t="s">
        <v>36</v>
      </c>
      <c r="D104" s="13" t="s">
        <v>737</v>
      </c>
      <c r="E104" s="17" t="s">
        <v>738</v>
      </c>
      <c r="F104" s="13" t="s">
        <v>194</v>
      </c>
      <c r="G104" s="163">
        <v>9</v>
      </c>
      <c r="H104" s="164">
        <v>3.62</v>
      </c>
      <c r="I104" s="15" t="s">
        <v>9</v>
      </c>
      <c r="J104" s="35">
        <f>H104+(H104*M10)</f>
        <v>4.6122420000000002</v>
      </c>
      <c r="K104" s="35">
        <f t="shared" si="9"/>
        <v>41.510178000000003</v>
      </c>
    </row>
    <row r="105" spans="1:11" ht="24.75" x14ac:dyDescent="0.2">
      <c r="A105" s="9" t="s">
        <v>4</v>
      </c>
      <c r="B105" s="12" t="s">
        <v>365</v>
      </c>
      <c r="C105" s="20" t="s">
        <v>36</v>
      </c>
      <c r="D105" s="13" t="s">
        <v>652</v>
      </c>
      <c r="E105" s="17" t="s">
        <v>653</v>
      </c>
      <c r="F105" s="13" t="s">
        <v>194</v>
      </c>
      <c r="G105" s="163">
        <v>1</v>
      </c>
      <c r="H105" s="164">
        <v>12.05</v>
      </c>
      <c r="I105" s="15" t="s">
        <v>9</v>
      </c>
      <c r="J105" s="35">
        <f>H105+(H105*M10)</f>
        <v>15.352905000000002</v>
      </c>
      <c r="K105" s="35">
        <f t="shared" si="9"/>
        <v>15.352905000000002</v>
      </c>
    </row>
    <row r="106" spans="1:11" ht="16.5" x14ac:dyDescent="0.2">
      <c r="A106" s="9" t="s">
        <v>4</v>
      </c>
      <c r="B106" s="12" t="s">
        <v>366</v>
      </c>
      <c r="C106" s="20" t="s">
        <v>36</v>
      </c>
      <c r="D106" s="13" t="s">
        <v>251</v>
      </c>
      <c r="E106" s="17" t="s">
        <v>654</v>
      </c>
      <c r="F106" s="13" t="s">
        <v>194</v>
      </c>
      <c r="G106" s="163">
        <v>2</v>
      </c>
      <c r="H106" s="164">
        <v>81.02</v>
      </c>
      <c r="I106" s="15" t="s">
        <v>9</v>
      </c>
      <c r="J106" s="35">
        <f>H106+(H106*M10)</f>
        <v>103.227582</v>
      </c>
      <c r="K106" s="35">
        <f t="shared" si="9"/>
        <v>206.455164</v>
      </c>
    </row>
    <row r="107" spans="1:11" ht="24.75" x14ac:dyDescent="0.2">
      <c r="A107" s="9" t="s">
        <v>4</v>
      </c>
      <c r="B107" s="12" t="s">
        <v>367</v>
      </c>
      <c r="C107" s="20" t="s">
        <v>36</v>
      </c>
      <c r="D107" s="13" t="s">
        <v>655</v>
      </c>
      <c r="E107" s="17" t="s">
        <v>656</v>
      </c>
      <c r="F107" s="13" t="s">
        <v>194</v>
      </c>
      <c r="G107" s="163">
        <v>1</v>
      </c>
      <c r="H107" s="164">
        <v>17.149999999999999</v>
      </c>
      <c r="I107" s="15" t="s">
        <v>9</v>
      </c>
      <c r="J107" s="35">
        <f>H107+(H107*M10)</f>
        <v>21.850814999999997</v>
      </c>
      <c r="K107" s="35">
        <f t="shared" si="9"/>
        <v>21.850814999999997</v>
      </c>
    </row>
    <row r="108" spans="1:11" ht="24.75" x14ac:dyDescent="0.2">
      <c r="A108" s="9" t="s">
        <v>4</v>
      </c>
      <c r="B108" s="12" t="s">
        <v>368</v>
      </c>
      <c r="C108" s="20" t="s">
        <v>36</v>
      </c>
      <c r="D108" s="13" t="s">
        <v>657</v>
      </c>
      <c r="E108" s="17" t="s">
        <v>658</v>
      </c>
      <c r="F108" s="13" t="s">
        <v>194</v>
      </c>
      <c r="G108" s="163">
        <v>2</v>
      </c>
      <c r="H108" s="164">
        <v>26.32</v>
      </c>
      <c r="I108" s="15" t="s">
        <v>9</v>
      </c>
      <c r="J108" s="35">
        <f>H108+(H108*M10)</f>
        <v>33.534312</v>
      </c>
      <c r="K108" s="35">
        <f t="shared" si="9"/>
        <v>67.068624</v>
      </c>
    </row>
    <row r="109" spans="1:11" ht="24.75" x14ac:dyDescent="0.2">
      <c r="A109" s="9" t="s">
        <v>4</v>
      </c>
      <c r="B109" s="12" t="s">
        <v>369</v>
      </c>
      <c r="C109" s="20" t="s">
        <v>36</v>
      </c>
      <c r="D109" s="13" t="s">
        <v>659</v>
      </c>
      <c r="E109" s="17" t="s">
        <v>660</v>
      </c>
      <c r="F109" s="13" t="s">
        <v>194</v>
      </c>
      <c r="G109" s="163">
        <v>4</v>
      </c>
      <c r="H109" s="164">
        <v>11.33</v>
      </c>
      <c r="I109" s="15" t="s">
        <v>9</v>
      </c>
      <c r="J109" s="35">
        <f>H109+(H109*M10)</f>
        <v>14.435553000000001</v>
      </c>
      <c r="K109" s="35">
        <f t="shared" si="9"/>
        <v>57.742212000000002</v>
      </c>
    </row>
    <row r="110" spans="1:11" ht="24.75" x14ac:dyDescent="0.2">
      <c r="A110" s="9" t="s">
        <v>4</v>
      </c>
      <c r="B110" s="12" t="s">
        <v>370</v>
      </c>
      <c r="C110" s="20" t="s">
        <v>36</v>
      </c>
      <c r="D110" s="13" t="s">
        <v>661</v>
      </c>
      <c r="E110" s="17" t="s">
        <v>662</v>
      </c>
      <c r="F110" s="13" t="s">
        <v>194</v>
      </c>
      <c r="G110" s="163">
        <v>5</v>
      </c>
      <c r="H110" s="164">
        <v>49.32</v>
      </c>
      <c r="I110" s="15" t="s">
        <v>9</v>
      </c>
      <c r="J110" s="35">
        <f>H110+(H110*M10)</f>
        <v>62.838611999999998</v>
      </c>
      <c r="K110" s="35">
        <f t="shared" si="9"/>
        <v>314.19306</v>
      </c>
    </row>
    <row r="111" spans="1:11" ht="24.75" x14ac:dyDescent="0.2">
      <c r="A111" s="9" t="s">
        <v>4</v>
      </c>
      <c r="B111" s="12" t="s">
        <v>371</v>
      </c>
      <c r="C111" s="20" t="s">
        <v>36</v>
      </c>
      <c r="D111" s="13" t="s">
        <v>256</v>
      </c>
      <c r="E111" s="17" t="s">
        <v>663</v>
      </c>
      <c r="F111" s="13" t="s">
        <v>194</v>
      </c>
      <c r="G111" s="163">
        <v>5</v>
      </c>
      <c r="H111" s="164">
        <v>14.67</v>
      </c>
      <c r="I111" s="15" t="s">
        <v>9</v>
      </c>
      <c r="J111" s="35">
        <f>H111+(H111*M10)</f>
        <v>18.691047000000001</v>
      </c>
      <c r="K111" s="35">
        <f t="shared" si="9"/>
        <v>93.455235000000002</v>
      </c>
    </row>
    <row r="112" spans="1:11" ht="24.75" x14ac:dyDescent="0.2">
      <c r="A112" s="9" t="s">
        <v>4</v>
      </c>
      <c r="B112" s="12" t="s">
        <v>372</v>
      </c>
      <c r="C112" s="20" t="s">
        <v>36</v>
      </c>
      <c r="D112" s="13" t="s">
        <v>664</v>
      </c>
      <c r="E112" s="17" t="s">
        <v>665</v>
      </c>
      <c r="F112" s="13" t="s">
        <v>194</v>
      </c>
      <c r="G112" s="163">
        <v>3</v>
      </c>
      <c r="H112" s="164">
        <v>129.59</v>
      </c>
      <c r="I112" s="15" t="s">
        <v>9</v>
      </c>
      <c r="J112" s="35">
        <f>H112+(H112*M10)</f>
        <v>165.11061900000001</v>
      </c>
      <c r="K112" s="35">
        <f t="shared" si="9"/>
        <v>495.33185700000001</v>
      </c>
    </row>
    <row r="113" spans="1:11" ht="24.75" x14ac:dyDescent="0.2">
      <c r="A113" s="9" t="s">
        <v>4</v>
      </c>
      <c r="B113" s="12" t="s">
        <v>373</v>
      </c>
      <c r="C113" s="20" t="s">
        <v>36</v>
      </c>
      <c r="D113" s="13" t="s">
        <v>655</v>
      </c>
      <c r="E113" s="17" t="s">
        <v>656</v>
      </c>
      <c r="F113" s="13" t="s">
        <v>194</v>
      </c>
      <c r="G113" s="163">
        <v>4</v>
      </c>
      <c r="H113" s="164">
        <v>17.149999999999999</v>
      </c>
      <c r="I113" s="15" t="s">
        <v>9</v>
      </c>
      <c r="J113" s="35">
        <f>H113+(H113*M10)</f>
        <v>21.850814999999997</v>
      </c>
      <c r="K113" s="35">
        <f t="shared" si="9"/>
        <v>87.403259999999989</v>
      </c>
    </row>
    <row r="114" spans="1:11" ht="24.75" x14ac:dyDescent="0.2">
      <c r="A114" s="9" t="s">
        <v>4</v>
      </c>
      <c r="B114" s="12" t="s">
        <v>374</v>
      </c>
      <c r="C114" s="20" t="s">
        <v>36</v>
      </c>
      <c r="D114" s="13" t="s">
        <v>666</v>
      </c>
      <c r="E114" s="17" t="s">
        <v>667</v>
      </c>
      <c r="F114" s="13" t="s">
        <v>194</v>
      </c>
      <c r="G114" s="163">
        <v>5</v>
      </c>
      <c r="H114" s="164">
        <v>30.61</v>
      </c>
      <c r="I114" s="15" t="s">
        <v>9</v>
      </c>
      <c r="J114" s="35">
        <f>H114+(H114*M10)</f>
        <v>39.000200999999997</v>
      </c>
      <c r="K114" s="35">
        <f t="shared" si="9"/>
        <v>195.00100499999999</v>
      </c>
    </row>
    <row r="115" spans="1:11" ht="24.75" x14ac:dyDescent="0.2">
      <c r="A115" s="9" t="s">
        <v>4</v>
      </c>
      <c r="B115" s="12" t="s">
        <v>375</v>
      </c>
      <c r="C115" s="20" t="s">
        <v>36</v>
      </c>
      <c r="D115" s="13" t="s">
        <v>668</v>
      </c>
      <c r="E115" s="17" t="s">
        <v>669</v>
      </c>
      <c r="F115" s="13" t="s">
        <v>194</v>
      </c>
      <c r="G115" s="163">
        <v>5</v>
      </c>
      <c r="H115" s="164">
        <v>123.11</v>
      </c>
      <c r="I115" s="15" t="s">
        <v>9</v>
      </c>
      <c r="J115" s="35">
        <f>H115+(H115*M10)</f>
        <v>156.85445099999998</v>
      </c>
      <c r="K115" s="35">
        <f t="shared" si="9"/>
        <v>784.27225499999986</v>
      </c>
    </row>
    <row r="116" spans="1:11" ht="24.75" x14ac:dyDescent="0.2">
      <c r="A116" s="9" t="s">
        <v>4</v>
      </c>
      <c r="B116" s="12" t="s">
        <v>376</v>
      </c>
      <c r="C116" s="20" t="s">
        <v>36</v>
      </c>
      <c r="D116" s="13" t="s">
        <v>261</v>
      </c>
      <c r="E116" s="17" t="s">
        <v>670</v>
      </c>
      <c r="F116" s="13" t="s">
        <v>194</v>
      </c>
      <c r="G116" s="163">
        <v>1</v>
      </c>
      <c r="H116" s="164">
        <v>11.04</v>
      </c>
      <c r="I116" s="15" t="s">
        <v>9</v>
      </c>
      <c r="J116" s="35">
        <f>H116+(H116*M10)</f>
        <v>14.066063999999999</v>
      </c>
      <c r="K116" s="35">
        <f t="shared" si="9"/>
        <v>14.066063999999999</v>
      </c>
    </row>
    <row r="117" spans="1:11" ht="24.75" x14ac:dyDescent="0.2">
      <c r="A117" s="9" t="s">
        <v>4</v>
      </c>
      <c r="B117" s="12" t="s">
        <v>377</v>
      </c>
      <c r="C117" s="20" t="s">
        <v>36</v>
      </c>
      <c r="D117" s="13" t="s">
        <v>262</v>
      </c>
      <c r="E117" s="17" t="s">
        <v>671</v>
      </c>
      <c r="F117" s="13" t="s">
        <v>194</v>
      </c>
      <c r="G117" s="163">
        <v>9</v>
      </c>
      <c r="H117" s="164">
        <v>16.239999999999998</v>
      </c>
      <c r="I117" s="15" t="s">
        <v>9</v>
      </c>
      <c r="J117" s="35">
        <f>H117+(H117*M10)</f>
        <v>20.691383999999999</v>
      </c>
      <c r="K117" s="35">
        <f t="shared" si="9"/>
        <v>186.22245599999999</v>
      </c>
    </row>
    <row r="118" spans="1:11" ht="24.75" x14ac:dyDescent="0.2">
      <c r="A118" s="9" t="s">
        <v>4</v>
      </c>
      <c r="B118" s="12" t="s">
        <v>378</v>
      </c>
      <c r="C118" s="20" t="s">
        <v>36</v>
      </c>
      <c r="D118" s="13" t="s">
        <v>261</v>
      </c>
      <c r="E118" s="17" t="s">
        <v>670</v>
      </c>
      <c r="F118" s="13" t="s">
        <v>194</v>
      </c>
      <c r="G118" s="163">
        <v>4</v>
      </c>
      <c r="H118" s="164">
        <v>11.04</v>
      </c>
      <c r="I118" s="15" t="s">
        <v>9</v>
      </c>
      <c r="J118" s="35">
        <f>H118+(H118*M10)</f>
        <v>14.066063999999999</v>
      </c>
      <c r="K118" s="35">
        <f t="shared" si="9"/>
        <v>56.264255999999996</v>
      </c>
    </row>
    <row r="119" spans="1:11" ht="33" x14ac:dyDescent="0.2">
      <c r="A119" s="9" t="s">
        <v>4</v>
      </c>
      <c r="B119" s="12" t="s">
        <v>379</v>
      </c>
      <c r="C119" s="20" t="s">
        <v>36</v>
      </c>
      <c r="D119" s="13" t="s">
        <v>672</v>
      </c>
      <c r="E119" s="17" t="s">
        <v>673</v>
      </c>
      <c r="F119" s="13" t="s">
        <v>194</v>
      </c>
      <c r="G119" s="163">
        <v>1</v>
      </c>
      <c r="H119" s="164">
        <v>48.8</v>
      </c>
      <c r="I119" s="15" t="s">
        <v>9</v>
      </c>
      <c r="J119" s="35">
        <f>H119+(H119*M10)</f>
        <v>62.176079999999999</v>
      </c>
      <c r="K119" s="35">
        <f t="shared" si="9"/>
        <v>62.176079999999999</v>
      </c>
    </row>
    <row r="120" spans="1:11" ht="24.75" x14ac:dyDescent="0.2">
      <c r="A120" s="9" t="s">
        <v>4</v>
      </c>
      <c r="B120" s="12" t="s">
        <v>380</v>
      </c>
      <c r="C120" s="20" t="s">
        <v>36</v>
      </c>
      <c r="D120" s="13" t="s">
        <v>674</v>
      </c>
      <c r="E120" s="17" t="s">
        <v>675</v>
      </c>
      <c r="F120" s="13" t="s">
        <v>194</v>
      </c>
      <c r="G120" s="163">
        <v>5</v>
      </c>
      <c r="H120" s="164">
        <v>58.73</v>
      </c>
      <c r="I120" s="15" t="s">
        <v>9</v>
      </c>
      <c r="J120" s="35">
        <f>H120+(H120*M10)</f>
        <v>74.827892999999989</v>
      </c>
      <c r="K120" s="35">
        <f t="shared" si="9"/>
        <v>374.13946499999997</v>
      </c>
    </row>
    <row r="121" spans="1:11" ht="24.75" x14ac:dyDescent="0.2">
      <c r="A121" s="9" t="s">
        <v>4</v>
      </c>
      <c r="B121" s="12" t="s">
        <v>381</v>
      </c>
      <c r="C121" s="20" t="s">
        <v>36</v>
      </c>
      <c r="D121" s="13" t="s">
        <v>273</v>
      </c>
      <c r="E121" s="17" t="s">
        <v>676</v>
      </c>
      <c r="F121" s="13" t="s">
        <v>194</v>
      </c>
      <c r="G121" s="163">
        <v>1</v>
      </c>
      <c r="H121" s="164">
        <v>29.77</v>
      </c>
      <c r="I121" s="15" t="s">
        <v>9</v>
      </c>
      <c r="J121" s="35">
        <f>H121+(H121*M10)</f>
        <v>37.929957000000002</v>
      </c>
      <c r="K121" s="35">
        <f t="shared" si="9"/>
        <v>37.929957000000002</v>
      </c>
    </row>
    <row r="122" spans="1:11" ht="24.75" x14ac:dyDescent="0.2">
      <c r="A122" s="9" t="s">
        <v>4</v>
      </c>
      <c r="B122" s="12" t="s">
        <v>382</v>
      </c>
      <c r="C122" s="20" t="s">
        <v>36</v>
      </c>
      <c r="D122" s="13" t="s">
        <v>677</v>
      </c>
      <c r="E122" s="17" t="s">
        <v>678</v>
      </c>
      <c r="F122" s="13" t="s">
        <v>194</v>
      </c>
      <c r="G122" s="163">
        <v>5</v>
      </c>
      <c r="H122" s="164">
        <v>38.35</v>
      </c>
      <c r="I122" s="15" t="s">
        <v>9</v>
      </c>
      <c r="J122" s="35">
        <f>H122+(H122*M10)</f>
        <v>48.861735000000003</v>
      </c>
      <c r="K122" s="35">
        <f t="shared" si="9"/>
        <v>244.30867500000002</v>
      </c>
    </row>
    <row r="123" spans="1:11" ht="24.75" x14ac:dyDescent="0.2">
      <c r="A123" s="9" t="s">
        <v>4</v>
      </c>
      <c r="B123" s="12" t="s">
        <v>383</v>
      </c>
      <c r="C123" s="20" t="s">
        <v>36</v>
      </c>
      <c r="D123" s="13" t="s">
        <v>679</v>
      </c>
      <c r="E123" s="17" t="s">
        <v>680</v>
      </c>
      <c r="F123" s="13" t="s">
        <v>194</v>
      </c>
      <c r="G123" s="163">
        <v>1</v>
      </c>
      <c r="H123" s="164">
        <v>46.56</v>
      </c>
      <c r="I123" s="15" t="s">
        <v>9</v>
      </c>
      <c r="J123" s="35">
        <f>H123+(H123*M10)</f>
        <v>59.322096000000002</v>
      </c>
      <c r="K123" s="35">
        <f t="shared" si="9"/>
        <v>59.322096000000002</v>
      </c>
    </row>
    <row r="124" spans="1:11" ht="24.75" x14ac:dyDescent="0.2">
      <c r="A124" s="9" t="s">
        <v>4</v>
      </c>
      <c r="B124" s="12" t="s">
        <v>384</v>
      </c>
      <c r="C124" s="20" t="s">
        <v>36</v>
      </c>
      <c r="D124" s="13" t="s">
        <v>271</v>
      </c>
      <c r="E124" s="17" t="s">
        <v>681</v>
      </c>
      <c r="F124" s="13" t="s">
        <v>194</v>
      </c>
      <c r="G124" s="163">
        <v>6</v>
      </c>
      <c r="H124" s="164">
        <v>19.97</v>
      </c>
      <c r="I124" s="15" t="s">
        <v>9</v>
      </c>
      <c r="J124" s="35">
        <f>H124+(H124*M10)</f>
        <v>25.443776999999997</v>
      </c>
      <c r="K124" s="35">
        <f t="shared" si="9"/>
        <v>152.66266199999998</v>
      </c>
    </row>
    <row r="125" spans="1:11" ht="24.75" x14ac:dyDescent="0.2">
      <c r="A125" s="9" t="s">
        <v>4</v>
      </c>
      <c r="B125" s="12" t="s">
        <v>385</v>
      </c>
      <c r="C125" s="20" t="s">
        <v>36</v>
      </c>
      <c r="D125" s="13" t="s">
        <v>682</v>
      </c>
      <c r="E125" s="17" t="s">
        <v>683</v>
      </c>
      <c r="F125" s="13" t="s">
        <v>194</v>
      </c>
      <c r="G125" s="163">
        <v>4</v>
      </c>
      <c r="H125" s="164">
        <v>59.6</v>
      </c>
      <c r="I125" s="15" t="s">
        <v>9</v>
      </c>
      <c r="J125" s="35">
        <f>H125+(H125*M10)</f>
        <v>75.936360000000008</v>
      </c>
      <c r="K125" s="35">
        <f t="shared" si="9"/>
        <v>303.74544000000003</v>
      </c>
    </row>
    <row r="126" spans="1:11" ht="24.75" x14ac:dyDescent="0.2">
      <c r="A126" s="9" t="s">
        <v>4</v>
      </c>
      <c r="B126" s="12" t="s">
        <v>386</v>
      </c>
      <c r="C126" s="20" t="s">
        <v>36</v>
      </c>
      <c r="D126" s="13" t="s">
        <v>684</v>
      </c>
      <c r="E126" s="17" t="s">
        <v>685</v>
      </c>
      <c r="F126" s="13" t="s">
        <v>194</v>
      </c>
      <c r="G126" s="163">
        <v>5</v>
      </c>
      <c r="H126" s="164">
        <v>10.31</v>
      </c>
      <c r="I126" s="15" t="s">
        <v>9</v>
      </c>
      <c r="J126" s="35">
        <f>H126+(H126*M10)</f>
        <v>13.135971000000001</v>
      </c>
      <c r="K126" s="35">
        <f t="shared" si="9"/>
        <v>65.679855000000003</v>
      </c>
    </row>
    <row r="127" spans="1:11" ht="24.75" x14ac:dyDescent="0.2">
      <c r="A127" s="9" t="s">
        <v>4</v>
      </c>
      <c r="B127" s="12" t="s">
        <v>387</v>
      </c>
      <c r="C127" s="20" t="s">
        <v>36</v>
      </c>
      <c r="D127" s="13" t="s">
        <v>686</v>
      </c>
      <c r="E127" s="17" t="s">
        <v>687</v>
      </c>
      <c r="F127" s="13" t="s">
        <v>194</v>
      </c>
      <c r="G127" s="163">
        <v>4</v>
      </c>
      <c r="H127" s="164">
        <v>17.52</v>
      </c>
      <c r="I127" s="15" t="s">
        <v>9</v>
      </c>
      <c r="J127" s="35">
        <f>H127+(H127*M10)</f>
        <v>22.322232</v>
      </c>
      <c r="K127" s="35">
        <f t="shared" si="9"/>
        <v>89.288927999999999</v>
      </c>
    </row>
    <row r="128" spans="1:11" x14ac:dyDescent="0.2">
      <c r="A128" s="9" t="s">
        <v>4</v>
      </c>
      <c r="B128" s="12" t="s">
        <v>388</v>
      </c>
      <c r="C128" s="20" t="s">
        <v>36</v>
      </c>
      <c r="D128" s="18" t="s">
        <v>272</v>
      </c>
      <c r="E128" s="17" t="s">
        <v>332</v>
      </c>
      <c r="F128" s="18" t="s">
        <v>194</v>
      </c>
      <c r="G128" s="22">
        <v>1</v>
      </c>
      <c r="H128" s="31">
        <v>14.5</v>
      </c>
      <c r="I128" s="15" t="s">
        <v>9</v>
      </c>
      <c r="J128" s="35">
        <f>H128+(H128*M10)</f>
        <v>18.474450000000001</v>
      </c>
      <c r="K128" s="35">
        <f t="shared" si="9"/>
        <v>18.474450000000001</v>
      </c>
    </row>
    <row r="129" spans="1:11" ht="24.75" x14ac:dyDescent="0.2">
      <c r="A129" s="9" t="s">
        <v>4</v>
      </c>
      <c r="B129" s="12" t="s">
        <v>389</v>
      </c>
      <c r="C129" s="20" t="s">
        <v>36</v>
      </c>
      <c r="D129" s="13" t="s">
        <v>688</v>
      </c>
      <c r="E129" s="17" t="s">
        <v>689</v>
      </c>
      <c r="F129" s="13" t="s">
        <v>194</v>
      </c>
      <c r="G129" s="163">
        <v>3</v>
      </c>
      <c r="H129" s="164">
        <v>21.91</v>
      </c>
      <c r="I129" s="15" t="s">
        <v>9</v>
      </c>
      <c r="J129" s="35">
        <f>H129+(H129*M10)</f>
        <v>27.915531000000001</v>
      </c>
      <c r="K129" s="35">
        <f t="shared" si="9"/>
        <v>83.746593000000004</v>
      </c>
    </row>
    <row r="130" spans="1:11" ht="24.75" x14ac:dyDescent="0.2">
      <c r="A130" s="9" t="s">
        <v>4</v>
      </c>
      <c r="B130" s="12" t="s">
        <v>390</v>
      </c>
      <c r="C130" s="20" t="s">
        <v>36</v>
      </c>
      <c r="D130" s="13" t="s">
        <v>690</v>
      </c>
      <c r="E130" s="17" t="s">
        <v>691</v>
      </c>
      <c r="F130" s="13" t="s">
        <v>194</v>
      </c>
      <c r="G130" s="163">
        <v>1</v>
      </c>
      <c r="H130" s="164">
        <v>27.57</v>
      </c>
      <c r="I130" s="15" t="s">
        <v>9</v>
      </c>
      <c r="J130" s="35">
        <f>H130+(H130*M10)</f>
        <v>35.126936999999998</v>
      </c>
      <c r="K130" s="35">
        <f t="shared" si="9"/>
        <v>35.126936999999998</v>
      </c>
    </row>
    <row r="131" spans="1:11" ht="24.75" x14ac:dyDescent="0.2">
      <c r="A131" s="9" t="s">
        <v>4</v>
      </c>
      <c r="B131" s="12" t="s">
        <v>391</v>
      </c>
      <c r="C131" s="20" t="s">
        <v>36</v>
      </c>
      <c r="D131" s="13" t="s">
        <v>259</v>
      </c>
      <c r="E131" s="17" t="s">
        <v>692</v>
      </c>
      <c r="F131" s="13" t="s">
        <v>40</v>
      </c>
      <c r="G131" s="163">
        <v>125.33</v>
      </c>
      <c r="H131" s="164">
        <v>41.8</v>
      </c>
      <c r="I131" s="15" t="s">
        <v>9</v>
      </c>
      <c r="J131" s="35">
        <f>H131+(H131*M10)</f>
        <v>53.257379999999998</v>
      </c>
      <c r="K131" s="35">
        <f t="shared" si="9"/>
        <v>6674.7474353999996</v>
      </c>
    </row>
    <row r="132" spans="1:11" ht="24.75" x14ac:dyDescent="0.2">
      <c r="A132" s="9" t="s">
        <v>4</v>
      </c>
      <c r="B132" s="12" t="s">
        <v>392</v>
      </c>
      <c r="C132" s="20" t="s">
        <v>36</v>
      </c>
      <c r="D132" s="13" t="s">
        <v>693</v>
      </c>
      <c r="E132" s="17" t="s">
        <v>694</v>
      </c>
      <c r="F132" s="13" t="s">
        <v>40</v>
      </c>
      <c r="G132" s="163">
        <v>88.6</v>
      </c>
      <c r="H132" s="164">
        <v>66.77</v>
      </c>
      <c r="I132" s="15" t="s">
        <v>9</v>
      </c>
      <c r="J132" s="35">
        <f>H132+(H132*M10)</f>
        <v>85.071656999999988</v>
      </c>
      <c r="K132" s="35">
        <f t="shared" si="9"/>
        <v>7537.3488101999983</v>
      </c>
    </row>
    <row r="133" spans="1:11" ht="24.75" x14ac:dyDescent="0.2">
      <c r="A133" s="9" t="s">
        <v>4</v>
      </c>
      <c r="B133" s="12" t="s">
        <v>393</v>
      </c>
      <c r="C133" s="20" t="s">
        <v>36</v>
      </c>
      <c r="D133" s="13" t="s">
        <v>263</v>
      </c>
      <c r="E133" s="17" t="s">
        <v>695</v>
      </c>
      <c r="F133" s="13" t="s">
        <v>40</v>
      </c>
      <c r="G133" s="163">
        <v>5.6</v>
      </c>
      <c r="H133" s="164">
        <v>23.21</v>
      </c>
      <c r="I133" s="15" t="s">
        <v>9</v>
      </c>
      <c r="J133" s="35">
        <f>H133+(H133*M10)</f>
        <v>29.571861000000002</v>
      </c>
      <c r="K133" s="35">
        <f t="shared" si="9"/>
        <v>165.60242160000001</v>
      </c>
    </row>
    <row r="134" spans="1:11" ht="24.75" x14ac:dyDescent="0.2">
      <c r="A134" s="9" t="s">
        <v>4</v>
      </c>
      <c r="B134" s="12" t="s">
        <v>394</v>
      </c>
      <c r="C134" s="20" t="s">
        <v>36</v>
      </c>
      <c r="D134" s="13" t="s">
        <v>264</v>
      </c>
      <c r="E134" s="17" t="s">
        <v>696</v>
      </c>
      <c r="F134" s="13" t="s">
        <v>40</v>
      </c>
      <c r="G134" s="163">
        <v>20.399999999999999</v>
      </c>
      <c r="H134" s="164">
        <v>30.03</v>
      </c>
      <c r="I134" s="15" t="s">
        <v>9</v>
      </c>
      <c r="J134" s="35">
        <f>H134+(H134*M10)</f>
        <v>38.261223000000001</v>
      </c>
      <c r="K134" s="35">
        <f t="shared" si="9"/>
        <v>780.52894919999994</v>
      </c>
    </row>
    <row r="135" spans="1:11" ht="24.75" x14ac:dyDescent="0.2">
      <c r="A135" s="9" t="s">
        <v>4</v>
      </c>
      <c r="B135" s="12" t="s">
        <v>395</v>
      </c>
      <c r="C135" s="20" t="s">
        <v>36</v>
      </c>
      <c r="D135" s="13" t="s">
        <v>697</v>
      </c>
      <c r="E135" s="17" t="s">
        <v>698</v>
      </c>
      <c r="F135" s="13" t="s">
        <v>40</v>
      </c>
      <c r="G135" s="163">
        <v>7.72</v>
      </c>
      <c r="H135" s="164">
        <v>37.61</v>
      </c>
      <c r="I135" s="15" t="s">
        <v>9</v>
      </c>
      <c r="J135" s="35">
        <f>H135+(H135*M10)</f>
        <v>47.918900999999998</v>
      </c>
      <c r="K135" s="35">
        <f t="shared" si="9"/>
        <v>369.93391571999996</v>
      </c>
    </row>
    <row r="136" spans="1:11" ht="24.75" x14ac:dyDescent="0.2">
      <c r="A136" s="9" t="s">
        <v>4</v>
      </c>
      <c r="B136" s="12" t="s">
        <v>396</v>
      </c>
      <c r="C136" s="20" t="s">
        <v>36</v>
      </c>
      <c r="D136" s="13" t="s">
        <v>699</v>
      </c>
      <c r="E136" s="17" t="s">
        <v>700</v>
      </c>
      <c r="F136" s="13" t="s">
        <v>194</v>
      </c>
      <c r="G136" s="163">
        <v>5</v>
      </c>
      <c r="H136" s="164">
        <v>46.22</v>
      </c>
      <c r="I136" s="15" t="s">
        <v>9</v>
      </c>
      <c r="J136" s="35">
        <f>H136+(H136*M10)</f>
        <v>58.888902000000002</v>
      </c>
      <c r="K136" s="35">
        <f t="shared" si="9"/>
        <v>294.44451000000004</v>
      </c>
    </row>
    <row r="137" spans="1:11" ht="24.75" x14ac:dyDescent="0.2">
      <c r="A137" s="9" t="s">
        <v>4</v>
      </c>
      <c r="B137" s="12" t="s">
        <v>397</v>
      </c>
      <c r="C137" s="20" t="s">
        <v>36</v>
      </c>
      <c r="D137" s="13" t="s">
        <v>701</v>
      </c>
      <c r="E137" s="17" t="s">
        <v>702</v>
      </c>
      <c r="F137" s="13" t="s">
        <v>194</v>
      </c>
      <c r="G137" s="163">
        <v>2</v>
      </c>
      <c r="H137" s="164">
        <v>26.85</v>
      </c>
      <c r="I137" s="15" t="s">
        <v>9</v>
      </c>
      <c r="J137" s="35">
        <f>H137+(H137*M10)</f>
        <v>34.209585000000004</v>
      </c>
      <c r="K137" s="35">
        <f t="shared" si="9"/>
        <v>68.419170000000008</v>
      </c>
    </row>
    <row r="138" spans="1:11" ht="16.5" x14ac:dyDescent="0.2">
      <c r="A138" s="9" t="s">
        <v>4</v>
      </c>
      <c r="B138" s="12" t="s">
        <v>399</v>
      </c>
      <c r="C138" s="20" t="s">
        <v>36</v>
      </c>
      <c r="D138" s="13" t="s">
        <v>703</v>
      </c>
      <c r="E138" s="17" t="s">
        <v>704</v>
      </c>
      <c r="F138" s="13" t="s">
        <v>194</v>
      </c>
      <c r="G138" s="163">
        <v>1</v>
      </c>
      <c r="H138" s="164">
        <v>1595.15</v>
      </c>
      <c r="I138" s="15" t="s">
        <v>9</v>
      </c>
      <c r="J138" s="35">
        <f>H138+(H138*M10)</f>
        <v>2032.380615</v>
      </c>
      <c r="K138" s="35">
        <f t="shared" si="9"/>
        <v>2032.380615</v>
      </c>
    </row>
    <row r="139" spans="1:11" x14ac:dyDescent="0.2">
      <c r="A139" s="9" t="s">
        <v>4</v>
      </c>
      <c r="B139" s="12" t="s">
        <v>400</v>
      </c>
      <c r="C139" s="20" t="s">
        <v>36</v>
      </c>
      <c r="D139" s="18" t="s">
        <v>284</v>
      </c>
      <c r="E139" s="17" t="s">
        <v>344</v>
      </c>
      <c r="F139" s="18" t="s">
        <v>194</v>
      </c>
      <c r="G139" s="22">
        <v>15</v>
      </c>
      <c r="H139" s="31">
        <v>2.1</v>
      </c>
      <c r="I139" s="15" t="s">
        <v>9</v>
      </c>
      <c r="J139" s="35">
        <f>H139+(H139*M10)</f>
        <v>2.6756100000000003</v>
      </c>
      <c r="K139" s="35">
        <f t="shared" si="9"/>
        <v>40.134150000000005</v>
      </c>
    </row>
    <row r="140" spans="1:11" ht="24.75" x14ac:dyDescent="0.2">
      <c r="A140" s="9" t="s">
        <v>4</v>
      </c>
      <c r="B140" s="12" t="s">
        <v>401</v>
      </c>
      <c r="C140" s="20" t="s">
        <v>36</v>
      </c>
      <c r="D140" s="13" t="s">
        <v>705</v>
      </c>
      <c r="E140" s="17" t="s">
        <v>706</v>
      </c>
      <c r="F140" s="13" t="s">
        <v>194</v>
      </c>
      <c r="G140" s="163">
        <v>1</v>
      </c>
      <c r="H140" s="164">
        <v>41.33</v>
      </c>
      <c r="I140" s="15" t="s">
        <v>9</v>
      </c>
      <c r="J140" s="35">
        <f>H140+(H140*M10)</f>
        <v>52.658552999999998</v>
      </c>
      <c r="K140" s="35">
        <f t="shared" si="9"/>
        <v>52.658552999999998</v>
      </c>
    </row>
    <row r="141" spans="1:11" ht="24.75" x14ac:dyDescent="0.2">
      <c r="A141" s="9" t="s">
        <v>4</v>
      </c>
      <c r="B141" s="12" t="s">
        <v>402</v>
      </c>
      <c r="C141" s="20" t="s">
        <v>36</v>
      </c>
      <c r="D141" s="13" t="s">
        <v>707</v>
      </c>
      <c r="E141" s="17" t="s">
        <v>708</v>
      </c>
      <c r="F141" s="13" t="s">
        <v>194</v>
      </c>
      <c r="G141" s="163">
        <v>10</v>
      </c>
      <c r="H141" s="164">
        <v>6.43</v>
      </c>
      <c r="I141" s="15" t="s">
        <v>9</v>
      </c>
      <c r="J141" s="35">
        <f>H141+(H141*M10)</f>
        <v>8.1924630000000001</v>
      </c>
      <c r="K141" s="35">
        <f t="shared" si="9"/>
        <v>81.924630000000008</v>
      </c>
    </row>
    <row r="142" spans="1:11" ht="24.75" x14ac:dyDescent="0.2">
      <c r="A142" s="9" t="s">
        <v>4</v>
      </c>
      <c r="B142" s="12" t="s">
        <v>403</v>
      </c>
      <c r="C142" s="20" t="s">
        <v>36</v>
      </c>
      <c r="D142" s="13" t="s">
        <v>709</v>
      </c>
      <c r="E142" s="17" t="s">
        <v>710</v>
      </c>
      <c r="F142" s="13" t="s">
        <v>194</v>
      </c>
      <c r="G142" s="163">
        <v>1</v>
      </c>
      <c r="H142" s="164">
        <v>13.63</v>
      </c>
      <c r="I142" s="15" t="s">
        <v>9</v>
      </c>
      <c r="J142" s="35">
        <f>H142+(H142*M10)</f>
        <v>17.365983</v>
      </c>
      <c r="K142" s="35">
        <f t="shared" si="9"/>
        <v>17.365983</v>
      </c>
    </row>
    <row r="143" spans="1:11" ht="16.5" x14ac:dyDescent="0.2">
      <c r="A143" s="9" t="s">
        <v>4</v>
      </c>
      <c r="B143" s="12" t="s">
        <v>404</v>
      </c>
      <c r="C143" s="20" t="s">
        <v>36</v>
      </c>
      <c r="D143" s="13" t="s">
        <v>711</v>
      </c>
      <c r="E143" s="17" t="s">
        <v>712</v>
      </c>
      <c r="F143" s="13" t="s">
        <v>194</v>
      </c>
      <c r="G143" s="163">
        <v>1</v>
      </c>
      <c r="H143" s="164">
        <v>9.93</v>
      </c>
      <c r="I143" s="15" t="s">
        <v>9</v>
      </c>
      <c r="J143" s="35">
        <f>H143+(H143*M10)</f>
        <v>12.651813000000001</v>
      </c>
      <c r="K143" s="35">
        <f t="shared" si="9"/>
        <v>12.651813000000001</v>
      </c>
    </row>
    <row r="144" spans="1:11" ht="16.5" x14ac:dyDescent="0.2">
      <c r="A144" s="9" t="s">
        <v>4</v>
      </c>
      <c r="B144" s="12" t="s">
        <v>405</v>
      </c>
      <c r="C144" s="20" t="s">
        <v>36</v>
      </c>
      <c r="D144" s="13" t="s">
        <v>713</v>
      </c>
      <c r="E144" s="17" t="s">
        <v>714</v>
      </c>
      <c r="F144" s="13" t="s">
        <v>194</v>
      </c>
      <c r="G144" s="163">
        <v>20</v>
      </c>
      <c r="H144" s="164">
        <v>8.98</v>
      </c>
      <c r="I144" s="15" t="s">
        <v>9</v>
      </c>
      <c r="J144" s="35">
        <f>H144+(H144*M10)</f>
        <v>11.441418000000001</v>
      </c>
      <c r="K144" s="35">
        <f t="shared" si="9"/>
        <v>228.82836</v>
      </c>
    </row>
    <row r="145" spans="1:11" ht="16.5" x14ac:dyDescent="0.2">
      <c r="A145" s="9" t="s">
        <v>4</v>
      </c>
      <c r="B145" s="12" t="s">
        <v>406</v>
      </c>
      <c r="C145" s="20" t="s">
        <v>36</v>
      </c>
      <c r="D145" s="13" t="s">
        <v>715</v>
      </c>
      <c r="E145" s="17" t="s">
        <v>716</v>
      </c>
      <c r="F145" s="13" t="s">
        <v>194</v>
      </c>
      <c r="G145" s="163">
        <v>3</v>
      </c>
      <c r="H145" s="164">
        <v>20.93</v>
      </c>
      <c r="I145" s="15" t="s">
        <v>9</v>
      </c>
      <c r="J145" s="35">
        <f>H145+(H145*M10)</f>
        <v>26.666913000000001</v>
      </c>
      <c r="K145" s="35">
        <f t="shared" si="9"/>
        <v>80.00073900000001</v>
      </c>
    </row>
    <row r="146" spans="1:11" ht="16.5" x14ac:dyDescent="0.2">
      <c r="A146" s="9" t="s">
        <v>4</v>
      </c>
      <c r="B146" s="12" t="s">
        <v>407</v>
      </c>
      <c r="C146" s="20" t="s">
        <v>36</v>
      </c>
      <c r="D146" s="13" t="s">
        <v>717</v>
      </c>
      <c r="E146" s="17" t="s">
        <v>718</v>
      </c>
      <c r="F146" s="13" t="s">
        <v>40</v>
      </c>
      <c r="G146" s="163">
        <v>23.86</v>
      </c>
      <c r="H146" s="164">
        <v>13.37</v>
      </c>
      <c r="I146" s="15" t="s">
        <v>9</v>
      </c>
      <c r="J146" s="35">
        <f>H146+(H146*M10)</f>
        <v>17.034717000000001</v>
      </c>
      <c r="K146" s="35">
        <f t="shared" si="9"/>
        <v>406.44834761999999</v>
      </c>
    </row>
    <row r="147" spans="1:11" ht="16.5" x14ac:dyDescent="0.2">
      <c r="A147" s="9" t="s">
        <v>4</v>
      </c>
      <c r="B147" s="12" t="s">
        <v>408</v>
      </c>
      <c r="C147" s="20" t="s">
        <v>36</v>
      </c>
      <c r="D147" s="13" t="s">
        <v>719</v>
      </c>
      <c r="E147" s="17" t="s">
        <v>720</v>
      </c>
      <c r="F147" s="13" t="s">
        <v>40</v>
      </c>
      <c r="G147" s="163">
        <v>0.68</v>
      </c>
      <c r="H147" s="164">
        <v>33.42</v>
      </c>
      <c r="I147" s="15" t="s">
        <v>9</v>
      </c>
      <c r="J147" s="35">
        <f>H147+(H147*M10)</f>
        <v>42.580421999999999</v>
      </c>
      <c r="K147" s="35">
        <f t="shared" si="9"/>
        <v>28.95468696</v>
      </c>
    </row>
    <row r="148" spans="1:11" ht="16.5" x14ac:dyDescent="0.2">
      <c r="A148" s="9" t="s">
        <v>4</v>
      </c>
      <c r="B148" s="12" t="s">
        <v>409</v>
      </c>
      <c r="C148" s="20" t="s">
        <v>36</v>
      </c>
      <c r="D148" s="13" t="s">
        <v>721</v>
      </c>
      <c r="E148" s="17" t="s">
        <v>722</v>
      </c>
      <c r="F148" s="13" t="s">
        <v>194</v>
      </c>
      <c r="G148" s="163">
        <v>6</v>
      </c>
      <c r="H148" s="164">
        <v>12.49</v>
      </c>
      <c r="I148" s="15" t="s">
        <v>9</v>
      </c>
      <c r="J148" s="35">
        <f>H148+(H148*M10)</f>
        <v>15.913509000000001</v>
      </c>
      <c r="K148" s="35">
        <f t="shared" si="9"/>
        <v>95.481054</v>
      </c>
    </row>
    <row r="149" spans="1:11" ht="24.75" x14ac:dyDescent="0.2">
      <c r="A149" s="9" t="s">
        <v>4</v>
      </c>
      <c r="B149" s="12" t="s">
        <v>410</v>
      </c>
      <c r="C149" s="20" t="s">
        <v>36</v>
      </c>
      <c r="D149" s="13" t="s">
        <v>723</v>
      </c>
      <c r="E149" s="17" t="s">
        <v>724</v>
      </c>
      <c r="F149" s="13" t="s">
        <v>194</v>
      </c>
      <c r="G149" s="163">
        <v>1</v>
      </c>
      <c r="H149" s="164">
        <v>35.11</v>
      </c>
      <c r="I149" s="15" t="s">
        <v>9</v>
      </c>
      <c r="J149" s="35">
        <f>H149+(H149*M10)</f>
        <v>44.733651000000002</v>
      </c>
      <c r="K149" s="35">
        <f t="shared" si="9"/>
        <v>44.733651000000002</v>
      </c>
    </row>
    <row r="150" spans="1:11" ht="24.75" x14ac:dyDescent="0.2">
      <c r="A150" s="9" t="s">
        <v>4</v>
      </c>
      <c r="B150" s="12" t="s">
        <v>411</v>
      </c>
      <c r="C150" s="20" t="s">
        <v>36</v>
      </c>
      <c r="D150" s="13" t="s">
        <v>725</v>
      </c>
      <c r="E150" s="17" t="s">
        <v>726</v>
      </c>
      <c r="F150" s="13" t="s">
        <v>194</v>
      </c>
      <c r="G150" s="163">
        <v>13</v>
      </c>
      <c r="H150" s="164">
        <v>14.29</v>
      </c>
      <c r="I150" s="15" t="s">
        <v>9</v>
      </c>
      <c r="J150" s="35">
        <f>H150+(H150*M10)</f>
        <v>18.206889</v>
      </c>
      <c r="K150" s="35">
        <f t="shared" si="9"/>
        <v>236.68955700000001</v>
      </c>
    </row>
    <row r="151" spans="1:11" ht="24.75" x14ac:dyDescent="0.2">
      <c r="A151" s="9" t="s">
        <v>4</v>
      </c>
      <c r="B151" s="12" t="s">
        <v>412</v>
      </c>
      <c r="C151" s="20" t="s">
        <v>36</v>
      </c>
      <c r="D151" s="13" t="s">
        <v>727</v>
      </c>
      <c r="E151" s="17" t="s">
        <v>728</v>
      </c>
      <c r="F151" s="13" t="s">
        <v>194</v>
      </c>
      <c r="G151" s="163">
        <v>4</v>
      </c>
      <c r="H151" s="164">
        <v>22.77</v>
      </c>
      <c r="I151" s="15" t="s">
        <v>9</v>
      </c>
      <c r="J151" s="35">
        <f>H151+(H151*M10)</f>
        <v>29.011257000000001</v>
      </c>
      <c r="K151" s="35">
        <f t="shared" si="9"/>
        <v>116.045028</v>
      </c>
    </row>
    <row r="152" spans="1:11" x14ac:dyDescent="0.2">
      <c r="A152" s="9" t="s">
        <v>4</v>
      </c>
      <c r="B152" s="12" t="s">
        <v>413</v>
      </c>
      <c r="C152" s="20" t="s">
        <v>36</v>
      </c>
      <c r="D152" s="18" t="s">
        <v>297</v>
      </c>
      <c r="E152" s="17" t="s">
        <v>238</v>
      </c>
      <c r="F152" s="18" t="s">
        <v>194</v>
      </c>
      <c r="G152" s="22">
        <v>12</v>
      </c>
      <c r="H152" s="31">
        <v>342.95</v>
      </c>
      <c r="I152" s="15" t="s">
        <v>9</v>
      </c>
      <c r="J152" s="35">
        <f>H152+(H152*M10)</f>
        <v>436.95259499999997</v>
      </c>
      <c r="K152" s="35">
        <f t="shared" si="9"/>
        <v>5243.4311399999997</v>
      </c>
    </row>
    <row r="153" spans="1:11" ht="24.75" x14ac:dyDescent="0.2">
      <c r="A153" s="9" t="s">
        <v>4</v>
      </c>
      <c r="B153" s="12" t="s">
        <v>414</v>
      </c>
      <c r="C153" s="20" t="s">
        <v>36</v>
      </c>
      <c r="D153" s="13" t="s">
        <v>729</v>
      </c>
      <c r="E153" s="17" t="s">
        <v>730</v>
      </c>
      <c r="F153" s="13" t="s">
        <v>194</v>
      </c>
      <c r="G153" s="163">
        <v>1</v>
      </c>
      <c r="H153" s="164">
        <v>690.92</v>
      </c>
      <c r="I153" s="15" t="s">
        <v>9</v>
      </c>
      <c r="J153" s="35">
        <f>H153+(H153*M10)</f>
        <v>880.30117199999995</v>
      </c>
      <c r="K153" s="35">
        <f t="shared" si="9"/>
        <v>880.30117199999995</v>
      </c>
    </row>
    <row r="154" spans="1:11" ht="16.5" x14ac:dyDescent="0.2">
      <c r="A154" s="9" t="s">
        <v>4</v>
      </c>
      <c r="B154" s="12" t="s">
        <v>415</v>
      </c>
      <c r="C154" s="20" t="s">
        <v>36</v>
      </c>
      <c r="D154" s="13" t="s">
        <v>299</v>
      </c>
      <c r="E154" s="17" t="s">
        <v>731</v>
      </c>
      <c r="F154" s="13" t="s">
        <v>194</v>
      </c>
      <c r="G154" s="163">
        <v>1</v>
      </c>
      <c r="H154" s="164">
        <v>437.22</v>
      </c>
      <c r="I154" s="15" t="s">
        <v>9</v>
      </c>
      <c r="J154" s="35">
        <f>H154+(H154*M10)</f>
        <v>557.06200200000001</v>
      </c>
      <c r="K154" s="35">
        <f t="shared" si="9"/>
        <v>557.06200200000001</v>
      </c>
    </row>
    <row r="155" spans="1:11" x14ac:dyDescent="0.2">
      <c r="A155" s="9" t="s">
        <v>4</v>
      </c>
      <c r="B155" s="12" t="s">
        <v>416</v>
      </c>
      <c r="C155" s="20" t="s">
        <v>36</v>
      </c>
      <c r="D155" s="18" t="s">
        <v>300</v>
      </c>
      <c r="E155" s="17" t="s">
        <v>241</v>
      </c>
      <c r="F155" s="18" t="s">
        <v>194</v>
      </c>
      <c r="G155" s="22">
        <v>2</v>
      </c>
      <c r="H155" s="31">
        <v>112.41</v>
      </c>
      <c r="I155" s="15" t="s">
        <v>9</v>
      </c>
      <c r="J155" s="35">
        <f>H155+(H155*M10)</f>
        <v>143.22158099999999</v>
      </c>
      <c r="K155" s="35">
        <f t="shared" si="9"/>
        <v>286.44316199999997</v>
      </c>
    </row>
    <row r="156" spans="1:11" x14ac:dyDescent="0.2">
      <c r="A156" s="6" t="s">
        <v>1</v>
      </c>
      <c r="B156" s="7" t="s">
        <v>417</v>
      </c>
      <c r="C156" s="7"/>
      <c r="D156" s="165"/>
      <c r="E156" s="5" t="s">
        <v>744</v>
      </c>
      <c r="F156" s="165"/>
      <c r="G156" s="165"/>
      <c r="H156" s="165"/>
      <c r="I156" s="7"/>
      <c r="J156" s="7"/>
      <c r="K156" s="36">
        <f>SUM(K157:K158)</f>
        <v>972.36891209999999</v>
      </c>
    </row>
    <row r="157" spans="1:11" x14ac:dyDescent="0.2">
      <c r="A157" s="9" t="s">
        <v>4</v>
      </c>
      <c r="B157" s="12" t="s">
        <v>419</v>
      </c>
      <c r="C157" s="20" t="s">
        <v>36</v>
      </c>
      <c r="D157" s="3">
        <v>99814</v>
      </c>
      <c r="E157" s="4" t="s">
        <v>28</v>
      </c>
      <c r="F157" s="18" t="s">
        <v>423</v>
      </c>
      <c r="G157" s="22">
        <v>250.9</v>
      </c>
      <c r="H157" s="31">
        <v>1.59</v>
      </c>
      <c r="I157" s="15" t="s">
        <v>9</v>
      </c>
      <c r="J157" s="35">
        <f>H157+(H157*M10)</f>
        <v>2.0258190000000003</v>
      </c>
      <c r="K157" s="35">
        <f t="shared" si="9"/>
        <v>508.27798710000008</v>
      </c>
    </row>
    <row r="158" spans="1:11" ht="16.5" x14ac:dyDescent="0.2">
      <c r="A158" s="9" t="s">
        <v>4</v>
      </c>
      <c r="B158" s="12" t="s">
        <v>420</v>
      </c>
      <c r="C158" s="20" t="s">
        <v>36</v>
      </c>
      <c r="D158" s="3">
        <v>103946</v>
      </c>
      <c r="E158" s="4" t="s">
        <v>29</v>
      </c>
      <c r="F158" s="18" t="s">
        <v>423</v>
      </c>
      <c r="G158" s="22">
        <v>25</v>
      </c>
      <c r="H158" s="31">
        <v>14.57</v>
      </c>
      <c r="I158" s="15" t="s">
        <v>9</v>
      </c>
      <c r="J158" s="35">
        <f>H158+(H158*M10)</f>
        <v>18.563637</v>
      </c>
      <c r="K158" s="35">
        <f t="shared" si="9"/>
        <v>464.09092499999997</v>
      </c>
    </row>
    <row r="159" spans="1:11" x14ac:dyDescent="0.2">
      <c r="A159" s="38" t="s">
        <v>1</v>
      </c>
      <c r="B159" s="39" t="s">
        <v>418</v>
      </c>
      <c r="C159" s="39"/>
      <c r="D159" s="166"/>
      <c r="E159" s="40" t="s">
        <v>745</v>
      </c>
      <c r="F159" s="166"/>
      <c r="G159" s="166"/>
      <c r="H159" s="166"/>
      <c r="I159" s="39"/>
      <c r="J159" s="39"/>
      <c r="K159" s="41">
        <f>SUM(K160:K161)</f>
        <v>69933.310440000001</v>
      </c>
    </row>
    <row r="160" spans="1:11" ht="16.5" x14ac:dyDescent="0.2">
      <c r="A160" s="9" t="s">
        <v>4</v>
      </c>
      <c r="B160" s="12" t="s">
        <v>421</v>
      </c>
      <c r="C160" s="20" t="s">
        <v>36</v>
      </c>
      <c r="D160" s="11">
        <v>90777</v>
      </c>
      <c r="E160" s="167" t="s">
        <v>746</v>
      </c>
      <c r="F160" s="18" t="s">
        <v>424</v>
      </c>
      <c r="G160" s="22">
        <v>160</v>
      </c>
      <c r="H160" s="31">
        <v>131.24</v>
      </c>
      <c r="I160" s="15" t="s">
        <v>9</v>
      </c>
      <c r="J160" s="35">
        <f>H160+(H160*M10)</f>
        <v>167.212884</v>
      </c>
      <c r="K160" s="35">
        <f t="shared" ref="K160:K161" si="10">J160*G160</f>
        <v>26754.061440000001</v>
      </c>
    </row>
    <row r="161" spans="1:11" x14ac:dyDescent="0.2">
      <c r="A161" s="9" t="s">
        <v>4</v>
      </c>
      <c r="B161" s="12" t="s">
        <v>422</v>
      </c>
      <c r="C161" s="20" t="s">
        <v>36</v>
      </c>
      <c r="D161" s="11">
        <v>90776</v>
      </c>
      <c r="E161" s="17" t="s">
        <v>32</v>
      </c>
      <c r="F161" s="18" t="s">
        <v>424</v>
      </c>
      <c r="G161" s="22">
        <v>1000</v>
      </c>
      <c r="H161" s="31">
        <v>33.89</v>
      </c>
      <c r="I161" s="15" t="s">
        <v>9</v>
      </c>
      <c r="J161" s="35">
        <f>H161+(H161*M10)</f>
        <v>43.179248999999999</v>
      </c>
      <c r="K161" s="35">
        <f t="shared" si="10"/>
        <v>43179.248999999996</v>
      </c>
    </row>
    <row r="162" spans="1:11" x14ac:dyDescent="0.2">
      <c r="A162" s="38" t="s">
        <v>1</v>
      </c>
      <c r="B162" s="39" t="s">
        <v>434</v>
      </c>
      <c r="C162" s="39"/>
      <c r="D162" s="166"/>
      <c r="E162" s="40" t="s">
        <v>435</v>
      </c>
      <c r="F162" s="166"/>
      <c r="G162" s="166"/>
      <c r="H162" s="166"/>
      <c r="I162" s="39"/>
      <c r="J162" s="39"/>
      <c r="K162" s="41">
        <f>SUM(K163:K163)</f>
        <v>31852.5</v>
      </c>
    </row>
    <row r="163" spans="1:11" x14ac:dyDescent="0.2">
      <c r="A163" s="9" t="s">
        <v>4</v>
      </c>
      <c r="B163" s="12" t="s">
        <v>436</v>
      </c>
      <c r="C163" s="20" t="s">
        <v>36</v>
      </c>
      <c r="D163" s="11"/>
      <c r="E163" s="60" t="s">
        <v>435</v>
      </c>
      <c r="F163" s="18" t="s">
        <v>68</v>
      </c>
      <c r="G163" s="22">
        <v>1</v>
      </c>
      <c r="H163" s="31">
        <v>25000</v>
      </c>
      <c r="I163" s="15" t="s">
        <v>9</v>
      </c>
      <c r="J163" s="35">
        <f>H163+(H163*M10)</f>
        <v>31852.5</v>
      </c>
      <c r="K163" s="35">
        <f t="shared" ref="K163" si="11">J163*G163</f>
        <v>31852.5</v>
      </c>
    </row>
    <row r="164" spans="1:11" x14ac:dyDescent="0.2">
      <c r="A164" s="38" t="s">
        <v>1</v>
      </c>
      <c r="B164" s="39" t="s">
        <v>437</v>
      </c>
      <c r="C164" s="39"/>
      <c r="D164" s="166"/>
      <c r="E164" s="40" t="s">
        <v>443</v>
      </c>
      <c r="F164" s="166"/>
      <c r="G164" s="166"/>
      <c r="H164" s="166"/>
      <c r="I164" s="39"/>
      <c r="J164" s="39"/>
      <c r="K164" s="41">
        <f>SUM(K165:K165)</f>
        <v>4503.7925752103993</v>
      </c>
    </row>
    <row r="165" spans="1:11" ht="16.5" x14ac:dyDescent="0.2">
      <c r="A165" s="9" t="s">
        <v>4</v>
      </c>
      <c r="B165" s="12" t="s">
        <v>438</v>
      </c>
      <c r="C165" s="20" t="s">
        <v>36</v>
      </c>
      <c r="D165" s="11">
        <v>100702</v>
      </c>
      <c r="E165" s="17" t="s">
        <v>732</v>
      </c>
      <c r="F165" s="18" t="s">
        <v>423</v>
      </c>
      <c r="G165" s="22">
        <f>2.37*2.84</f>
        <v>6.7308000000000003</v>
      </c>
      <c r="H165" s="31">
        <v>525.17999999999995</v>
      </c>
      <c r="I165" s="15" t="s">
        <v>9</v>
      </c>
      <c r="J165" s="35">
        <f>H165+(H165*M10)</f>
        <v>669.1318379999999</v>
      </c>
      <c r="K165" s="35">
        <f t="shared" ref="K165" si="12">J165*G165</f>
        <v>4503.7925752103993</v>
      </c>
    </row>
    <row r="166" spans="1:11" x14ac:dyDescent="0.2">
      <c r="A166" s="38" t="s">
        <v>1</v>
      </c>
      <c r="B166" s="39" t="s">
        <v>439</v>
      </c>
      <c r="C166" s="39"/>
      <c r="D166" s="166"/>
      <c r="E166" s="40" t="s">
        <v>441</v>
      </c>
      <c r="F166" s="166"/>
      <c r="G166" s="166"/>
      <c r="H166" s="166"/>
      <c r="I166" s="39"/>
      <c r="J166" s="39"/>
      <c r="K166" s="41">
        <f>SUM(K167:K167)</f>
        <v>7256.3506419600008</v>
      </c>
    </row>
    <row r="167" spans="1:11" ht="24.75" x14ac:dyDescent="0.2">
      <c r="A167" s="9" t="s">
        <v>4</v>
      </c>
      <c r="B167" s="12" t="s">
        <v>440</v>
      </c>
      <c r="C167" s="20" t="s">
        <v>36</v>
      </c>
      <c r="D167" s="11">
        <v>101161</v>
      </c>
      <c r="E167" s="59" t="s">
        <v>442</v>
      </c>
      <c r="F167" s="18" t="s">
        <v>37</v>
      </c>
      <c r="G167" s="22">
        <v>23.42</v>
      </c>
      <c r="H167" s="31">
        <v>243.18</v>
      </c>
      <c r="I167" s="15" t="s">
        <v>9</v>
      </c>
      <c r="J167" s="35">
        <f>H167+(H167*M10)</f>
        <v>309.83563800000002</v>
      </c>
      <c r="K167" s="35">
        <f t="shared" ref="K167" si="13">J167*G167</f>
        <v>7256.3506419600008</v>
      </c>
    </row>
    <row r="168" spans="1:11" x14ac:dyDescent="0.2">
      <c r="A168" s="6" t="s">
        <v>1</v>
      </c>
      <c r="B168" s="7" t="s">
        <v>446</v>
      </c>
      <c r="C168" s="7"/>
      <c r="D168" s="165"/>
      <c r="E168" s="7" t="s">
        <v>445</v>
      </c>
      <c r="F168" s="168"/>
      <c r="G168" s="19"/>
      <c r="H168" s="32"/>
      <c r="I168" s="23"/>
      <c r="J168" s="34" t="s">
        <v>0</v>
      </c>
      <c r="K168" s="36">
        <f>SUM(K169:K172)</f>
        <v>9445.6557834600007</v>
      </c>
    </row>
    <row r="169" spans="1:11" ht="16.5" x14ac:dyDescent="0.2">
      <c r="A169" s="9" t="s">
        <v>4</v>
      </c>
      <c r="B169" s="12" t="s">
        <v>447</v>
      </c>
      <c r="C169" s="20" t="s">
        <v>36</v>
      </c>
      <c r="D169" s="18">
        <v>94216</v>
      </c>
      <c r="E169" s="17" t="s">
        <v>57</v>
      </c>
      <c r="F169" s="18" t="s">
        <v>37</v>
      </c>
      <c r="G169" s="22">
        <v>16</v>
      </c>
      <c r="H169" s="31">
        <v>225.61</v>
      </c>
      <c r="I169" s="15" t="s">
        <v>9</v>
      </c>
      <c r="J169" s="35">
        <f>H169+(H169*M10)</f>
        <v>287.449701</v>
      </c>
      <c r="K169" s="35">
        <f t="shared" ref="K169:K172" si="14">J169*G169</f>
        <v>4599.1952160000001</v>
      </c>
    </row>
    <row r="170" spans="1:11" ht="16.5" x14ac:dyDescent="0.2">
      <c r="A170" s="9" t="s">
        <v>4</v>
      </c>
      <c r="B170" s="12" t="s">
        <v>448</v>
      </c>
      <c r="C170" s="20" t="s">
        <v>36</v>
      </c>
      <c r="D170" s="18">
        <v>100327</v>
      </c>
      <c r="E170" s="17" t="s">
        <v>64</v>
      </c>
      <c r="F170" s="18" t="s">
        <v>37</v>
      </c>
      <c r="G170" s="22">
        <v>12</v>
      </c>
      <c r="H170" s="31">
        <v>62.32</v>
      </c>
      <c r="I170" s="15" t="s">
        <v>9</v>
      </c>
      <c r="J170" s="35">
        <f>H170+(H170*M10)</f>
        <v>79.401911999999996</v>
      </c>
      <c r="K170" s="35">
        <f t="shared" si="14"/>
        <v>952.82294400000001</v>
      </c>
    </row>
    <row r="171" spans="1:11" ht="24.75" x14ac:dyDescent="0.2">
      <c r="A171" s="9" t="s">
        <v>4</v>
      </c>
      <c r="B171" s="12" t="s">
        <v>449</v>
      </c>
      <c r="C171" s="20" t="s">
        <v>36</v>
      </c>
      <c r="D171" s="18">
        <v>94228</v>
      </c>
      <c r="E171" s="17" t="s">
        <v>63</v>
      </c>
      <c r="F171" s="18" t="s">
        <v>38</v>
      </c>
      <c r="G171" s="22">
        <v>8</v>
      </c>
      <c r="H171" s="31">
        <v>97.04</v>
      </c>
      <c r="I171" s="15" t="s">
        <v>9</v>
      </c>
      <c r="J171" s="35">
        <f>H171+(H171*M10)</f>
        <v>123.63866400000001</v>
      </c>
      <c r="K171" s="35">
        <f t="shared" si="14"/>
        <v>989.10931200000005</v>
      </c>
    </row>
    <row r="172" spans="1:11" ht="16.5" x14ac:dyDescent="0.2">
      <c r="A172" s="9" t="s">
        <v>4</v>
      </c>
      <c r="B172" s="12" t="s">
        <v>747</v>
      </c>
      <c r="C172" s="20" t="s">
        <v>36</v>
      </c>
      <c r="D172" s="18">
        <v>104314</v>
      </c>
      <c r="E172" s="17" t="s">
        <v>529</v>
      </c>
      <c r="F172" s="18" t="s">
        <v>43</v>
      </c>
      <c r="G172" s="22">
        <v>198.06</v>
      </c>
      <c r="H172" s="31">
        <v>11.51</v>
      </c>
      <c r="I172" s="15" t="s">
        <v>9</v>
      </c>
      <c r="J172" s="35">
        <f>H172+(H172*M10)</f>
        <v>14.664891000000001</v>
      </c>
      <c r="K172" s="35">
        <f t="shared" si="14"/>
        <v>2904.5283114600002</v>
      </c>
    </row>
    <row r="173" spans="1:11" ht="16.5" x14ac:dyDescent="0.2">
      <c r="A173" s="6" t="s">
        <v>460</v>
      </c>
      <c r="B173" s="7" t="s">
        <v>451</v>
      </c>
      <c r="C173" s="7"/>
      <c r="D173" s="165"/>
      <c r="E173" s="7" t="s">
        <v>537</v>
      </c>
      <c r="F173" s="168"/>
      <c r="G173" s="19"/>
      <c r="H173" s="32"/>
      <c r="I173" s="23"/>
      <c r="J173" s="34" t="s">
        <v>0</v>
      </c>
      <c r="K173" s="36">
        <f>SUM(K174:K175)</f>
        <v>68302.103653440005</v>
      </c>
    </row>
    <row r="174" spans="1:11" ht="24.75" x14ac:dyDescent="0.2">
      <c r="A174" s="9" t="s">
        <v>4</v>
      </c>
      <c r="B174" s="12" t="s">
        <v>452</v>
      </c>
      <c r="C174" s="20" t="s">
        <v>36</v>
      </c>
      <c r="D174" s="18" t="s">
        <v>645</v>
      </c>
      <c r="E174" s="17" t="s">
        <v>646</v>
      </c>
      <c r="F174" s="18" t="s">
        <v>43</v>
      </c>
      <c r="G174" s="22">
        <v>1395.96</v>
      </c>
      <c r="H174" s="31">
        <v>37.200000000000003</v>
      </c>
      <c r="I174" s="15" t="s">
        <v>9</v>
      </c>
      <c r="J174" s="35">
        <f>H174+(H174*M10)</f>
        <v>47.396520000000002</v>
      </c>
      <c r="K174" s="35">
        <f t="shared" ref="K174:K175" si="15">J174*G174</f>
        <v>66163.646059200008</v>
      </c>
    </row>
    <row r="175" spans="1:11" ht="33" x14ac:dyDescent="0.2">
      <c r="A175" s="9" t="s">
        <v>4</v>
      </c>
      <c r="B175" s="12" t="s">
        <v>739</v>
      </c>
      <c r="C175" s="20" t="s">
        <v>36</v>
      </c>
      <c r="D175" s="11">
        <v>10725</v>
      </c>
      <c r="E175" s="17" t="s">
        <v>459</v>
      </c>
      <c r="F175" s="18" t="s">
        <v>37</v>
      </c>
      <c r="G175" s="22">
        <f>21.12*3</f>
        <v>63.36</v>
      </c>
      <c r="H175" s="31">
        <v>26.49</v>
      </c>
      <c r="I175" s="15" t="s">
        <v>9</v>
      </c>
      <c r="J175" s="35">
        <f>H175+(H175*M10)</f>
        <v>33.750909</v>
      </c>
      <c r="K175" s="35">
        <f t="shared" si="15"/>
        <v>2138.4575942400002</v>
      </c>
    </row>
    <row r="176" spans="1:11" x14ac:dyDescent="0.2">
      <c r="A176" s="38" t="s">
        <v>1</v>
      </c>
      <c r="B176" s="39" t="s">
        <v>457</v>
      </c>
      <c r="C176" s="39"/>
      <c r="D176" s="166"/>
      <c r="E176" s="40" t="s">
        <v>522</v>
      </c>
      <c r="F176" s="166"/>
      <c r="G176" s="166"/>
      <c r="H176" s="166"/>
      <c r="I176" s="39"/>
      <c r="J176" s="39"/>
      <c r="K176" s="41">
        <f>SUM(K177:K177)</f>
        <v>19083.438966779999</v>
      </c>
    </row>
    <row r="177" spans="1:11" ht="24.75" customHeight="1" x14ac:dyDescent="0.2">
      <c r="A177" s="9" t="s">
        <v>4</v>
      </c>
      <c r="B177" s="12" t="s">
        <v>458</v>
      </c>
      <c r="C177" s="20" t="s">
        <v>36</v>
      </c>
      <c r="D177" s="11">
        <v>10725</v>
      </c>
      <c r="E177" s="17" t="s">
        <v>459</v>
      </c>
      <c r="F177" s="18" t="s">
        <v>37</v>
      </c>
      <c r="G177" s="22">
        <f>282.71*2</f>
        <v>565.41999999999996</v>
      </c>
      <c r="H177" s="31">
        <v>26.49</v>
      </c>
      <c r="I177" s="15" t="s">
        <v>9</v>
      </c>
      <c r="J177" s="35">
        <f>H177+(H177*M10)</f>
        <v>33.750909</v>
      </c>
      <c r="K177" s="35">
        <f t="shared" ref="K177" si="16">J177*G177</f>
        <v>19083.438966779999</v>
      </c>
    </row>
    <row r="178" spans="1:11" x14ac:dyDescent="0.2">
      <c r="A178" s="6" t="s">
        <v>460</v>
      </c>
      <c r="B178" s="7" t="s">
        <v>461</v>
      </c>
      <c r="C178" s="7"/>
      <c r="D178" s="165"/>
      <c r="E178" s="7" t="s">
        <v>535</v>
      </c>
      <c r="F178" s="168"/>
      <c r="G178" s="19"/>
      <c r="H178" s="32"/>
      <c r="I178" s="23"/>
      <c r="J178" s="34" t="s">
        <v>0</v>
      </c>
      <c r="K178" s="36">
        <f>SUM(K179:K190)</f>
        <v>223413.86520000003</v>
      </c>
    </row>
    <row r="179" spans="1:11" ht="24.75" customHeight="1" x14ac:dyDescent="0.2">
      <c r="A179" s="9" t="s">
        <v>4</v>
      </c>
      <c r="B179" s="12" t="s">
        <v>466</v>
      </c>
      <c r="C179" s="20" t="s">
        <v>462</v>
      </c>
      <c r="D179" s="18" t="s">
        <v>463</v>
      </c>
      <c r="E179" s="17" t="s">
        <v>536</v>
      </c>
      <c r="F179" s="18" t="s">
        <v>68</v>
      </c>
      <c r="G179" s="22">
        <v>44</v>
      </c>
      <c r="H179" s="31">
        <v>964</v>
      </c>
      <c r="I179" s="69" t="s">
        <v>455</v>
      </c>
      <c r="J179" s="35">
        <f>H179+(H179*N10)</f>
        <v>1100.1168</v>
      </c>
      <c r="K179" s="35">
        <f t="shared" ref="K179:K181" si="17">J179*G179</f>
        <v>48405.139199999998</v>
      </c>
    </row>
    <row r="180" spans="1:11" ht="35.25" customHeight="1" x14ac:dyDescent="0.2">
      <c r="A180" s="9" t="s">
        <v>4</v>
      </c>
      <c r="B180" s="12" t="s">
        <v>467</v>
      </c>
      <c r="C180" s="20" t="s">
        <v>462</v>
      </c>
      <c r="D180" s="18" t="s">
        <v>463</v>
      </c>
      <c r="E180" s="17" t="s">
        <v>464</v>
      </c>
      <c r="F180" s="18" t="s">
        <v>68</v>
      </c>
      <c r="G180" s="22">
        <v>1</v>
      </c>
      <c r="H180" s="31">
        <v>4744</v>
      </c>
      <c r="I180" s="69" t="s">
        <v>455</v>
      </c>
      <c r="J180" s="35">
        <f>H180+(H180*N10)</f>
        <v>5413.8527999999997</v>
      </c>
      <c r="K180" s="35">
        <f t="shared" si="17"/>
        <v>5413.8527999999997</v>
      </c>
    </row>
    <row r="181" spans="1:11" ht="24.75" x14ac:dyDescent="0.2">
      <c r="A181" s="9" t="s">
        <v>4</v>
      </c>
      <c r="B181" s="12" t="s">
        <v>468</v>
      </c>
      <c r="C181" s="20" t="s">
        <v>462</v>
      </c>
      <c r="D181" s="18" t="s">
        <v>463</v>
      </c>
      <c r="E181" s="17" t="s">
        <v>465</v>
      </c>
      <c r="F181" s="18" t="s">
        <v>68</v>
      </c>
      <c r="G181" s="22">
        <v>30</v>
      </c>
      <c r="H181" s="31">
        <v>568</v>
      </c>
      <c r="I181" s="69" t="s">
        <v>455</v>
      </c>
      <c r="J181" s="35">
        <f>H181+(H181*N10)</f>
        <v>648.20159999999998</v>
      </c>
      <c r="K181" s="35">
        <f t="shared" si="17"/>
        <v>19446.047999999999</v>
      </c>
    </row>
    <row r="182" spans="1:11" ht="35.25" customHeight="1" x14ac:dyDescent="0.2">
      <c r="A182" s="9" t="s">
        <v>4</v>
      </c>
      <c r="B182" s="12" t="s">
        <v>469</v>
      </c>
      <c r="C182" s="20" t="s">
        <v>462</v>
      </c>
      <c r="D182" s="18" t="s">
        <v>463</v>
      </c>
      <c r="E182" s="17" t="s">
        <v>470</v>
      </c>
      <c r="F182" s="18" t="s">
        <v>68</v>
      </c>
      <c r="G182" s="22">
        <v>4</v>
      </c>
      <c r="H182" s="31">
        <v>1073</v>
      </c>
      <c r="I182" s="69" t="s">
        <v>455</v>
      </c>
      <c r="J182" s="35">
        <f>H182+(H182*N10)</f>
        <v>1224.5075999999999</v>
      </c>
      <c r="K182" s="35">
        <f t="shared" ref="K182" si="18">J182*G182</f>
        <v>4898.0303999999996</v>
      </c>
    </row>
    <row r="183" spans="1:11" ht="24.75" customHeight="1" x14ac:dyDescent="0.2">
      <c r="A183" s="9" t="s">
        <v>4</v>
      </c>
      <c r="B183" s="12" t="s">
        <v>472</v>
      </c>
      <c r="C183" s="20" t="s">
        <v>462</v>
      </c>
      <c r="D183" s="18" t="s">
        <v>463</v>
      </c>
      <c r="E183" s="17" t="s">
        <v>471</v>
      </c>
      <c r="F183" s="18" t="s">
        <v>68</v>
      </c>
      <c r="G183" s="22">
        <v>8</v>
      </c>
      <c r="H183" s="31">
        <v>5077</v>
      </c>
      <c r="I183" s="69" t="s">
        <v>455</v>
      </c>
      <c r="J183" s="35">
        <f>H183+(H183*N10)</f>
        <v>5793.8724000000002</v>
      </c>
      <c r="K183" s="35">
        <f t="shared" ref="K183" si="19">J183*G183</f>
        <v>46350.979200000002</v>
      </c>
    </row>
    <row r="184" spans="1:11" ht="32.25" customHeight="1" x14ac:dyDescent="0.2">
      <c r="A184" s="9" t="s">
        <v>4</v>
      </c>
      <c r="B184" s="12" t="s">
        <v>473</v>
      </c>
      <c r="C184" s="20" t="s">
        <v>462</v>
      </c>
      <c r="D184" s="18" t="s">
        <v>463</v>
      </c>
      <c r="E184" s="17" t="s">
        <v>474</v>
      </c>
      <c r="F184" s="18" t="s">
        <v>68</v>
      </c>
      <c r="G184" s="22">
        <v>11</v>
      </c>
      <c r="H184" s="31">
        <v>2782</v>
      </c>
      <c r="I184" s="69" t="s">
        <v>455</v>
      </c>
      <c r="J184" s="35">
        <f>H184+(H184*N10)</f>
        <v>3174.8184000000001</v>
      </c>
      <c r="K184" s="35">
        <f t="shared" ref="K184" si="20">J184*G184</f>
        <v>34923.002399999998</v>
      </c>
    </row>
    <row r="185" spans="1:11" ht="32.25" customHeight="1" x14ac:dyDescent="0.2">
      <c r="A185" s="9" t="s">
        <v>4</v>
      </c>
      <c r="B185" s="12" t="s">
        <v>475</v>
      </c>
      <c r="C185" s="20" t="s">
        <v>462</v>
      </c>
      <c r="D185" s="18" t="s">
        <v>463</v>
      </c>
      <c r="E185" s="17" t="s">
        <v>527</v>
      </c>
      <c r="F185" s="18" t="s">
        <v>68</v>
      </c>
      <c r="G185" s="22">
        <v>11</v>
      </c>
      <c r="H185" s="31">
        <v>2433</v>
      </c>
      <c r="I185" s="69" t="s">
        <v>455</v>
      </c>
      <c r="J185" s="35">
        <f>H185+(H185*N10)</f>
        <v>2776.5396000000001</v>
      </c>
      <c r="K185" s="35">
        <f t="shared" ref="K185" si="21">J185*G185</f>
        <v>30541.935600000001</v>
      </c>
    </row>
    <row r="186" spans="1:11" ht="32.25" customHeight="1" x14ac:dyDescent="0.2">
      <c r="A186" s="9" t="s">
        <v>4</v>
      </c>
      <c r="B186" s="12" t="s">
        <v>476</v>
      </c>
      <c r="C186" s="20" t="s">
        <v>462</v>
      </c>
      <c r="D186" s="18" t="s">
        <v>463</v>
      </c>
      <c r="E186" s="17" t="s">
        <v>477</v>
      </c>
      <c r="F186" s="18" t="s">
        <v>68</v>
      </c>
      <c r="G186" s="22">
        <v>23</v>
      </c>
      <c r="H186" s="31">
        <v>580</v>
      </c>
      <c r="I186" s="69" t="s">
        <v>455</v>
      </c>
      <c r="J186" s="35">
        <f>H186+(H186*N10)</f>
        <v>661.89599999999996</v>
      </c>
      <c r="K186" s="35">
        <f t="shared" ref="K186" si="22">J186*G186</f>
        <v>15223.607999999998</v>
      </c>
    </row>
    <row r="187" spans="1:11" ht="24.75" customHeight="1" x14ac:dyDescent="0.2">
      <c r="A187" s="9" t="s">
        <v>4</v>
      </c>
      <c r="B187" s="12" t="s">
        <v>478</v>
      </c>
      <c r="C187" s="20" t="s">
        <v>462</v>
      </c>
      <c r="D187" s="18" t="s">
        <v>463</v>
      </c>
      <c r="E187" s="17" t="s">
        <v>480</v>
      </c>
      <c r="F187" s="18" t="s">
        <v>68</v>
      </c>
      <c r="G187" s="22">
        <v>3</v>
      </c>
      <c r="H187" s="31">
        <v>2081</v>
      </c>
      <c r="I187" s="69" t="s">
        <v>455</v>
      </c>
      <c r="J187" s="35">
        <f>H187+(H187*N10)</f>
        <v>2374.8371999999999</v>
      </c>
      <c r="K187" s="35">
        <f t="shared" ref="K187" si="23">J187*G187</f>
        <v>7124.5115999999998</v>
      </c>
    </row>
    <row r="188" spans="1:11" ht="24" customHeight="1" x14ac:dyDescent="0.2">
      <c r="A188" s="9" t="s">
        <v>4</v>
      </c>
      <c r="B188" s="12" t="s">
        <v>479</v>
      </c>
      <c r="C188" s="20" t="s">
        <v>462</v>
      </c>
      <c r="D188" s="18" t="s">
        <v>463</v>
      </c>
      <c r="E188" s="17" t="s">
        <v>481</v>
      </c>
      <c r="F188" s="18" t="s">
        <v>68</v>
      </c>
      <c r="G188" s="22">
        <v>1</v>
      </c>
      <c r="H188" s="31">
        <v>2601</v>
      </c>
      <c r="I188" s="69" t="s">
        <v>455</v>
      </c>
      <c r="J188" s="35">
        <f>H188+(H188*N10)</f>
        <v>2968.2611999999999</v>
      </c>
      <c r="K188" s="35">
        <f t="shared" ref="K188" si="24">J188*G188</f>
        <v>2968.2611999999999</v>
      </c>
    </row>
    <row r="189" spans="1:11" ht="42" customHeight="1" x14ac:dyDescent="0.2">
      <c r="A189" s="9" t="s">
        <v>4</v>
      </c>
      <c r="B189" s="12" t="s">
        <v>482</v>
      </c>
      <c r="C189" s="20" t="s">
        <v>462</v>
      </c>
      <c r="D189" s="18" t="s">
        <v>463</v>
      </c>
      <c r="E189" s="17" t="s">
        <v>483</v>
      </c>
      <c r="F189" s="18" t="s">
        <v>68</v>
      </c>
      <c r="G189" s="22">
        <v>4</v>
      </c>
      <c r="H189" s="31">
        <v>1407</v>
      </c>
      <c r="I189" s="69" t="s">
        <v>455</v>
      </c>
      <c r="J189" s="35">
        <f>H189+(H189*N10)</f>
        <v>1605.6684</v>
      </c>
      <c r="K189" s="35">
        <f t="shared" ref="K189" si="25">J189*G189</f>
        <v>6422.6736000000001</v>
      </c>
    </row>
    <row r="190" spans="1:11" ht="27.75" customHeight="1" x14ac:dyDescent="0.2">
      <c r="A190" s="9" t="s">
        <v>4</v>
      </c>
      <c r="B190" s="12" t="s">
        <v>484</v>
      </c>
      <c r="C190" s="20" t="s">
        <v>462</v>
      </c>
      <c r="D190" s="18" t="s">
        <v>463</v>
      </c>
      <c r="E190" s="17" t="s">
        <v>485</v>
      </c>
      <c r="F190" s="18" t="s">
        <v>68</v>
      </c>
      <c r="G190" s="22">
        <v>2</v>
      </c>
      <c r="H190" s="31">
        <v>743</v>
      </c>
      <c r="I190" s="69" t="s">
        <v>455</v>
      </c>
      <c r="J190" s="35">
        <f>H190+(H190*N10)</f>
        <v>847.91160000000002</v>
      </c>
      <c r="K190" s="35">
        <f t="shared" ref="K190" si="26">J190*G190</f>
        <v>1695.8232</v>
      </c>
    </row>
    <row r="191" spans="1:11" x14ac:dyDescent="0.2">
      <c r="A191" s="6" t="s">
        <v>460</v>
      </c>
      <c r="B191" s="7" t="s">
        <v>531</v>
      </c>
      <c r="C191" s="7"/>
      <c r="D191" s="165"/>
      <c r="E191" s="7" t="s">
        <v>533</v>
      </c>
      <c r="F191" s="168"/>
      <c r="G191" s="19"/>
      <c r="H191" s="32"/>
      <c r="I191" s="23"/>
      <c r="J191" s="34" t="s">
        <v>0</v>
      </c>
      <c r="K191" s="36">
        <f>SUM(K192:K193)</f>
        <v>83712.704825836496</v>
      </c>
    </row>
    <row r="192" spans="1:11" ht="24.75" x14ac:dyDescent="0.2">
      <c r="A192" s="9" t="s">
        <v>4</v>
      </c>
      <c r="B192" s="12" t="s">
        <v>532</v>
      </c>
      <c r="C192" s="20" t="s">
        <v>36</v>
      </c>
      <c r="D192" s="18">
        <v>100377</v>
      </c>
      <c r="E192" s="17" t="s">
        <v>534</v>
      </c>
      <c r="F192" s="18" t="s">
        <v>43</v>
      </c>
      <c r="G192" s="22">
        <f>2167.9055+1880.88+397.88</f>
        <v>4446.6655000000001</v>
      </c>
      <c r="H192" s="31">
        <v>13.63</v>
      </c>
      <c r="I192" s="15" t="s">
        <v>9</v>
      </c>
      <c r="J192" s="35">
        <f>H192+(H192*M10)</f>
        <v>17.365983</v>
      </c>
      <c r="K192" s="35">
        <f t="shared" ref="K192:K193" si="27">J192*G192</f>
        <v>77220.7174796865</v>
      </c>
    </row>
    <row r="193" spans="1:19" ht="33" x14ac:dyDescent="0.2">
      <c r="A193" s="9" t="s">
        <v>4</v>
      </c>
      <c r="B193" s="12" t="s">
        <v>754</v>
      </c>
      <c r="C193" s="20" t="s">
        <v>36</v>
      </c>
      <c r="D193" s="11">
        <v>10725</v>
      </c>
      <c r="E193" s="17" t="s">
        <v>459</v>
      </c>
      <c r="F193" s="18" t="s">
        <v>37</v>
      </c>
      <c r="G193" s="22">
        <v>192.35</v>
      </c>
      <c r="H193" s="31">
        <v>26.49</v>
      </c>
      <c r="I193" s="15" t="s">
        <v>9</v>
      </c>
      <c r="J193" s="35">
        <f>H193+(H193*M10)</f>
        <v>33.750909</v>
      </c>
      <c r="K193" s="35">
        <f t="shared" si="27"/>
        <v>6491.9873461500001</v>
      </c>
    </row>
    <row r="194" spans="1:19" s="47" customFormat="1" ht="13.5" thickBot="1" x14ac:dyDescent="0.25">
      <c r="A194" s="63"/>
      <c r="B194" s="64"/>
      <c r="C194" s="65"/>
      <c r="D194" s="70"/>
      <c r="E194" s="66"/>
      <c r="F194" s="65"/>
      <c r="G194" s="62"/>
      <c r="H194" s="67"/>
      <c r="I194" s="68"/>
      <c r="J194" s="67"/>
      <c r="K194" s="67"/>
    </row>
    <row r="195" spans="1:19" ht="12" customHeight="1" thickBot="1" x14ac:dyDescent="0.25">
      <c r="A195" s="2"/>
      <c r="B195" s="2"/>
      <c r="C195" s="2"/>
      <c r="D195" s="191" t="s">
        <v>426</v>
      </c>
      <c r="E195" s="192"/>
      <c r="F195" s="192"/>
      <c r="G195" s="192"/>
      <c r="H195" s="192"/>
      <c r="I195" s="193"/>
      <c r="J195" s="50"/>
      <c r="K195" s="50"/>
      <c r="L195" s="50"/>
      <c r="M195" s="50"/>
      <c r="N195" s="50"/>
      <c r="O195" s="50"/>
      <c r="P195" s="37"/>
      <c r="Q195" s="178"/>
      <c r="R195" s="178"/>
    </row>
    <row r="196" spans="1:19" ht="25.5" customHeight="1" thickBot="1" x14ac:dyDescent="0.25">
      <c r="A196" s="2"/>
      <c r="B196" s="2"/>
      <c r="C196" s="2"/>
      <c r="D196" s="108" t="s">
        <v>488</v>
      </c>
      <c r="E196" s="37"/>
      <c r="F196" s="37"/>
      <c r="G196" s="37"/>
      <c r="H196" s="37"/>
      <c r="I196" s="37"/>
      <c r="J196" s="37"/>
      <c r="K196" s="37"/>
      <c r="L196" s="37"/>
      <c r="M196" s="37"/>
      <c r="N196" s="37"/>
      <c r="O196" s="37"/>
      <c r="P196" s="37"/>
      <c r="Q196" s="37"/>
      <c r="R196" s="37"/>
    </row>
    <row r="197" spans="1:19" ht="22.7" customHeight="1" thickBot="1" x14ac:dyDescent="0.25">
      <c r="A197" s="1"/>
      <c r="B197" s="1"/>
      <c r="C197" s="1"/>
      <c r="D197" s="43"/>
      <c r="E197" s="44"/>
      <c r="F197" s="44"/>
      <c r="G197" s="44"/>
      <c r="H197" s="44"/>
      <c r="I197" s="45"/>
      <c r="J197" s="46"/>
      <c r="K197" s="46"/>
      <c r="L197" s="46"/>
      <c r="M197" s="46"/>
      <c r="N197" s="46"/>
      <c r="O197" s="46"/>
      <c r="P197" s="46"/>
      <c r="Q197" s="46"/>
      <c r="R197" s="46"/>
      <c r="S197" s="47"/>
    </row>
    <row r="198" spans="1:19" ht="8.85" customHeight="1" thickBot="1" x14ac:dyDescent="0.25">
      <c r="A198" s="2"/>
      <c r="B198" s="2"/>
      <c r="C198" s="2"/>
      <c r="D198" s="2"/>
      <c r="E198" s="2"/>
      <c r="F198" s="2"/>
      <c r="G198" s="2"/>
      <c r="H198" s="2"/>
      <c r="I198" s="2"/>
      <c r="J198" s="178"/>
      <c r="K198" s="178"/>
      <c r="L198" s="2"/>
      <c r="M198" s="178"/>
      <c r="N198" s="178"/>
      <c r="O198" s="178"/>
      <c r="P198" s="178"/>
      <c r="Q198" s="178"/>
      <c r="R198" s="178"/>
    </row>
    <row r="199" spans="1:19" ht="12.75" customHeight="1" thickBot="1" x14ac:dyDescent="0.25">
      <c r="D199" s="173" t="s">
        <v>34</v>
      </c>
      <c r="E199" s="174"/>
      <c r="F199" s="174"/>
      <c r="G199" s="174"/>
      <c r="H199" s="174"/>
      <c r="I199" s="175"/>
      <c r="J199" s="51"/>
      <c r="K199" s="51"/>
      <c r="L199" s="51"/>
      <c r="M199" s="51"/>
      <c r="N199" s="51"/>
      <c r="O199" s="51"/>
      <c r="P199" s="51"/>
      <c r="Q199" s="51"/>
      <c r="R199" s="51"/>
    </row>
    <row r="203" spans="1:19" x14ac:dyDescent="0.2">
      <c r="K203"/>
    </row>
  </sheetData>
  <mergeCells count="23">
    <mergeCell ref="D199:I199"/>
    <mergeCell ref="D195:I195"/>
    <mergeCell ref="Q195:R195"/>
    <mergeCell ref="J198:K198"/>
    <mergeCell ref="M198:N198"/>
    <mergeCell ref="O198:P198"/>
    <mergeCell ref="Q198:R198"/>
    <mergeCell ref="A1:K1"/>
    <mergeCell ref="A2:K2"/>
    <mergeCell ref="B10:D10"/>
    <mergeCell ref="F10:H10"/>
    <mergeCell ref="A12:A13"/>
    <mergeCell ref="B12:B13"/>
    <mergeCell ref="C12:C13"/>
    <mergeCell ref="D12:D13"/>
    <mergeCell ref="E12:E13"/>
    <mergeCell ref="F12:F13"/>
    <mergeCell ref="G12:G13"/>
    <mergeCell ref="H12:H13"/>
    <mergeCell ref="I12:I13"/>
    <mergeCell ref="J12:J13"/>
    <mergeCell ref="K12:K13"/>
    <mergeCell ref="A3:K3"/>
  </mergeCells>
  <phoneticPr fontId="13" type="noConversion"/>
  <printOptions horizontalCentered="1"/>
  <pageMargins left="0.25" right="0.25"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
  <sheetViews>
    <sheetView workbookViewId="0">
      <selection activeCell="K25" sqref="K24:K25"/>
    </sheetView>
  </sheetViews>
  <sheetFormatPr defaultColWidth="8.83203125" defaultRowHeight="12.75" x14ac:dyDescent="0.2"/>
  <cols>
    <col min="1" max="1" width="12.6640625" bestFit="1" customWidth="1"/>
    <col min="6" max="6" width="12" customWidth="1"/>
    <col min="7" max="7" width="14.33203125" customWidth="1"/>
  </cols>
  <sheetData>
    <row r="1" spans="1:11" x14ac:dyDescent="0.2">
      <c r="A1" s="61" t="s">
        <v>750</v>
      </c>
      <c r="B1" s="61" t="s">
        <v>749</v>
      </c>
      <c r="C1" s="61" t="s">
        <v>68</v>
      </c>
      <c r="F1" s="61" t="s">
        <v>751</v>
      </c>
      <c r="G1" s="61" t="s">
        <v>752</v>
      </c>
      <c r="H1" s="61" t="s">
        <v>68</v>
      </c>
      <c r="K1" s="61" t="s">
        <v>753</v>
      </c>
    </row>
    <row r="2" spans="1:11" x14ac:dyDescent="0.2">
      <c r="A2">
        <v>12</v>
      </c>
      <c r="B2">
        <f>0.6*0.6*0.25</f>
        <v>0.09</v>
      </c>
      <c r="C2" s="61">
        <f>B2*A2</f>
        <v>1.08</v>
      </c>
      <c r="D2" s="61" t="s">
        <v>39</v>
      </c>
      <c r="F2">
        <v>12</v>
      </c>
      <c r="G2">
        <f>0.25*0.25*1.5</f>
        <v>9.375E-2</v>
      </c>
      <c r="H2" s="61">
        <f>G2*F2</f>
        <v>1.125</v>
      </c>
      <c r="I2" s="61" t="s">
        <v>39</v>
      </c>
      <c r="K2">
        <f>C2+H2</f>
        <v>2.2050000000000001</v>
      </c>
    </row>
    <row r="3" spans="1:11" x14ac:dyDescent="0.2">
      <c r="C3" s="61"/>
      <c r="D3" s="61"/>
      <c r="H3" s="61"/>
      <c r="I3" s="61"/>
    </row>
    <row r="4" spans="1:11" x14ac:dyDescent="0.2">
      <c r="A4" s="61" t="s">
        <v>740</v>
      </c>
      <c r="F4" s="61" t="s">
        <v>740</v>
      </c>
    </row>
    <row r="5" spans="1:11" x14ac:dyDescent="0.2">
      <c r="A5" s="61">
        <f>0.6*0.6*0.25</f>
        <v>0.09</v>
      </c>
      <c r="B5">
        <f>A5*4</f>
        <v>0.36</v>
      </c>
      <c r="C5" s="61">
        <f>B5*A2</f>
        <v>4.32</v>
      </c>
      <c r="D5" s="61" t="s">
        <v>37</v>
      </c>
      <c r="F5" s="61">
        <f>0.2*0.2*0.25</f>
        <v>1.0000000000000002E-2</v>
      </c>
      <c r="G5">
        <f>F5*4</f>
        <v>4.0000000000000008E-2</v>
      </c>
      <c r="H5" s="61">
        <f>G5*F2</f>
        <v>0.48000000000000009</v>
      </c>
      <c r="I5" s="61" t="s">
        <v>37</v>
      </c>
      <c r="K5">
        <f>H5+C5</f>
        <v>4.8000000000000007</v>
      </c>
    </row>
    <row r="6" spans="1:11" x14ac:dyDescent="0.2">
      <c r="A6" s="61"/>
      <c r="C6" s="61"/>
      <c r="F6" s="61"/>
      <c r="H6" s="61"/>
    </row>
    <row r="7" spans="1:11" x14ac:dyDescent="0.2">
      <c r="A7" s="61" t="s">
        <v>741</v>
      </c>
      <c r="F7" s="61" t="s">
        <v>741</v>
      </c>
    </row>
    <row r="8" spans="1:11" x14ac:dyDescent="0.2">
      <c r="A8">
        <f>A2</f>
        <v>12</v>
      </c>
      <c r="B8">
        <f>0.36*0.05</f>
        <v>1.7999999999999999E-2</v>
      </c>
      <c r="C8">
        <f>B8*A8</f>
        <v>0.21599999999999997</v>
      </c>
      <c r="D8" s="61" t="s">
        <v>39</v>
      </c>
      <c r="F8">
        <v>0</v>
      </c>
      <c r="G8">
        <f>0.36*0.05</f>
        <v>1.7999999999999999E-2</v>
      </c>
      <c r="H8">
        <f>G8*F8</f>
        <v>0</v>
      </c>
      <c r="I8" s="61" t="s">
        <v>39</v>
      </c>
      <c r="K8">
        <f>H8+C8</f>
        <v>0.21599999999999997</v>
      </c>
    </row>
    <row r="9" spans="1:11" x14ac:dyDescent="0.2">
      <c r="D9" s="61"/>
      <c r="I9" s="61"/>
    </row>
    <row r="10" spans="1:11" x14ac:dyDescent="0.2">
      <c r="A10" s="61" t="s">
        <v>742</v>
      </c>
      <c r="B10" s="61" t="s">
        <v>43</v>
      </c>
      <c r="F10" s="61"/>
      <c r="G10" s="61"/>
    </row>
    <row r="11" spans="1:11" x14ac:dyDescent="0.2">
      <c r="A11">
        <f>A2</f>
        <v>12</v>
      </c>
      <c r="B11">
        <v>333.18</v>
      </c>
      <c r="C11">
        <f>B11/A11</f>
        <v>27.765000000000001</v>
      </c>
      <c r="D11" s="61" t="s">
        <v>43</v>
      </c>
      <c r="I11" s="61"/>
      <c r="K11">
        <f>C11</f>
        <v>27.765000000000001</v>
      </c>
    </row>
    <row r="12" spans="1:11" x14ac:dyDescent="0.2">
      <c r="A12">
        <f>A2</f>
        <v>12</v>
      </c>
      <c r="B12">
        <f>C11*A12</f>
        <v>333.18</v>
      </c>
      <c r="D12" s="61" t="s">
        <v>43</v>
      </c>
      <c r="I12" s="61"/>
    </row>
    <row r="14" spans="1:11" x14ac:dyDescent="0.2">
      <c r="A14" s="61" t="s">
        <v>743</v>
      </c>
      <c r="B14" s="61" t="s">
        <v>43</v>
      </c>
      <c r="F14" s="61"/>
      <c r="G14" s="61"/>
    </row>
    <row r="15" spans="1:11" x14ac:dyDescent="0.2">
      <c r="A15">
        <f>A2</f>
        <v>12</v>
      </c>
      <c r="B15">
        <v>73.92</v>
      </c>
      <c r="C15">
        <f>B15/A15</f>
        <v>6.16</v>
      </c>
      <c r="D15" s="61" t="s">
        <v>43</v>
      </c>
      <c r="I15" s="61"/>
      <c r="K15">
        <f>C15</f>
        <v>6.16</v>
      </c>
    </row>
    <row r="16" spans="1:11" x14ac:dyDescent="0.2">
      <c r="A16">
        <f>A2</f>
        <v>12</v>
      </c>
      <c r="B16">
        <f>C15*A16</f>
        <v>73.92</v>
      </c>
      <c r="D16" s="61" t="s">
        <v>43</v>
      </c>
      <c r="I16" s="61"/>
    </row>
    <row r="17" spans="9:9" x14ac:dyDescent="0.2">
      <c r="I17" s="61"/>
    </row>
  </sheetData>
  <pageMargins left="0.511811024" right="0.511811024" top="0.78740157499999996" bottom="0.78740157499999996" header="0.31496062000000002" footer="0.3149606200000000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8"/>
  <sheetViews>
    <sheetView tabSelected="1" topLeftCell="A22" workbookViewId="0">
      <selection activeCell="C19" sqref="C19"/>
    </sheetView>
  </sheetViews>
  <sheetFormatPr defaultColWidth="8.83203125" defaultRowHeight="12.75" x14ac:dyDescent="0.2"/>
  <cols>
    <col min="1" max="1" width="14" style="76" customWidth="1"/>
    <col min="2" max="2" width="38.6640625" style="76" customWidth="1"/>
    <col min="3" max="3" width="20.5" style="76" customWidth="1"/>
    <col min="4" max="4" width="15.1640625" style="76" customWidth="1"/>
    <col min="5" max="5" width="18.6640625" style="76" customWidth="1"/>
    <col min="6" max="6" width="15.1640625" style="76" customWidth="1"/>
    <col min="7" max="7" width="18.6640625" style="76" customWidth="1"/>
    <col min="8" max="10" width="8.83203125" style="76"/>
    <col min="11" max="11" width="11.6640625" style="76" bestFit="1" customWidth="1"/>
    <col min="12" max="16384" width="8.83203125" style="76"/>
  </cols>
  <sheetData>
    <row r="1" spans="1:13" ht="15" customHeight="1" x14ac:dyDescent="0.2">
      <c r="A1" s="211" t="s">
        <v>427</v>
      </c>
      <c r="B1" s="212"/>
      <c r="C1" s="212"/>
      <c r="D1" s="212"/>
      <c r="E1" s="212"/>
      <c r="F1" s="212"/>
      <c r="G1" s="213"/>
    </row>
    <row r="2" spans="1:13" customFormat="1" ht="12.75" customHeight="1" x14ac:dyDescent="0.2">
      <c r="A2" s="214"/>
      <c r="B2" s="215"/>
      <c r="C2" s="215"/>
      <c r="D2" s="215"/>
      <c r="E2" s="215"/>
      <c r="F2" s="215"/>
      <c r="G2" s="216"/>
      <c r="H2" s="106"/>
      <c r="I2" s="106"/>
    </row>
    <row r="3" spans="1:13" customFormat="1" ht="17.25" customHeight="1" thickBot="1" x14ac:dyDescent="0.3">
      <c r="A3" s="217" t="s">
        <v>428</v>
      </c>
      <c r="B3" s="218"/>
      <c r="C3" s="218"/>
      <c r="D3" s="218"/>
      <c r="E3" s="218"/>
      <c r="F3" s="218"/>
      <c r="G3" s="219"/>
      <c r="H3" s="106"/>
      <c r="I3" s="106"/>
    </row>
    <row r="4" spans="1:13" customFormat="1" ht="13.5" customHeight="1" thickBot="1" x14ac:dyDescent="0.25">
      <c r="A4" s="208" t="s">
        <v>456</v>
      </c>
      <c r="B4" s="209"/>
      <c r="C4" s="209"/>
      <c r="D4" s="209"/>
      <c r="E4" s="209"/>
      <c r="F4" s="209"/>
      <c r="G4" s="210"/>
    </row>
    <row r="5" spans="1:13" customFormat="1" ht="10.5" customHeight="1" thickBot="1" x14ac:dyDescent="0.25">
      <c r="H5" s="33"/>
      <c r="I5" s="55"/>
      <c r="J5" s="55"/>
    </row>
    <row r="6" spans="1:13" customFormat="1" ht="17.25" customHeight="1" thickBot="1" x14ac:dyDescent="0.25">
      <c r="A6" s="188" t="s">
        <v>430</v>
      </c>
      <c r="B6" s="189"/>
      <c r="C6" s="190"/>
      <c r="D6" s="56" t="s">
        <v>755</v>
      </c>
      <c r="E6" s="188" t="s">
        <v>432</v>
      </c>
      <c r="F6" s="189"/>
      <c r="G6" s="190"/>
      <c r="H6" s="76"/>
      <c r="I6" s="33"/>
      <c r="L6" s="52">
        <v>0.27410000000000001</v>
      </c>
      <c r="M6" s="52">
        <v>0.14119999999999999</v>
      </c>
    </row>
    <row r="7" spans="1:13" ht="13.5" thickBot="1" x14ac:dyDescent="0.25"/>
    <row r="8" spans="1:13" ht="15" x14ac:dyDescent="0.25">
      <c r="A8" s="220" t="s">
        <v>489</v>
      </c>
      <c r="B8" s="221"/>
      <c r="C8" s="221"/>
      <c r="D8" s="221"/>
      <c r="E8" s="221"/>
      <c r="F8" s="221"/>
      <c r="G8" s="222"/>
    </row>
    <row r="9" spans="1:13" ht="15.75" thickBot="1" x14ac:dyDescent="0.3">
      <c r="A9" s="77"/>
      <c r="B9" s="78"/>
      <c r="C9" s="78"/>
      <c r="D9" s="78"/>
      <c r="E9" s="78"/>
      <c r="F9" s="78"/>
      <c r="G9" s="79"/>
    </row>
    <row r="10" spans="1:13" ht="15.75" thickBot="1" x14ac:dyDescent="0.25">
      <c r="A10" s="80" t="s">
        <v>429</v>
      </c>
      <c r="B10" s="81" t="s">
        <v>490</v>
      </c>
      <c r="C10" s="81" t="s">
        <v>491</v>
      </c>
      <c r="D10" s="81" t="s">
        <v>492</v>
      </c>
      <c r="E10" s="81" t="s">
        <v>493</v>
      </c>
      <c r="F10" s="81" t="s">
        <v>494</v>
      </c>
      <c r="G10" s="82" t="s">
        <v>495</v>
      </c>
    </row>
    <row r="11" spans="1:13" ht="15" x14ac:dyDescent="0.2">
      <c r="A11" s="83" t="s">
        <v>496</v>
      </c>
      <c r="B11" s="84" t="s">
        <v>497</v>
      </c>
      <c r="C11" s="85">
        <f>'PLANILHA PRINCIPAL'!K15</f>
        <v>6409.1052300000001</v>
      </c>
      <c r="D11" s="86">
        <v>1</v>
      </c>
      <c r="E11" s="85">
        <f t="shared" ref="E11:E32" si="0">C11*D11</f>
        <v>6409.1052300000001</v>
      </c>
      <c r="F11" s="86">
        <v>0</v>
      </c>
      <c r="G11" s="85">
        <f t="shared" ref="G11:G32" si="1">C11*F11</f>
        <v>0</v>
      </c>
    </row>
    <row r="12" spans="1:13" ht="15" x14ac:dyDescent="0.2">
      <c r="A12" s="87" t="s">
        <v>498</v>
      </c>
      <c r="B12" s="88" t="s">
        <v>499</v>
      </c>
      <c r="C12" s="89">
        <f>'PLANILHA PRINCIPAL'!K18</f>
        <v>210.49100315999999</v>
      </c>
      <c r="D12" s="90">
        <v>1</v>
      </c>
      <c r="E12" s="89">
        <f t="shared" si="0"/>
        <v>210.49100315999999</v>
      </c>
      <c r="F12" s="90">
        <v>0</v>
      </c>
      <c r="G12" s="89">
        <f t="shared" si="1"/>
        <v>0</v>
      </c>
    </row>
    <row r="13" spans="1:13" ht="15" x14ac:dyDescent="0.2">
      <c r="A13" s="91" t="s">
        <v>45</v>
      </c>
      <c r="B13" s="92" t="s">
        <v>500</v>
      </c>
      <c r="C13" s="93">
        <f>'PLANILHA PRINCIPAL'!K21</f>
        <v>20375.073385800002</v>
      </c>
      <c r="D13" s="94">
        <v>1</v>
      </c>
      <c r="E13" s="93">
        <f t="shared" si="0"/>
        <v>20375.073385800002</v>
      </c>
      <c r="F13" s="94">
        <v>0</v>
      </c>
      <c r="G13" s="93">
        <f t="shared" si="1"/>
        <v>0</v>
      </c>
    </row>
    <row r="14" spans="1:13" ht="15" x14ac:dyDescent="0.2">
      <c r="A14" s="87" t="s">
        <v>46</v>
      </c>
      <c r="B14" s="88" t="s">
        <v>501</v>
      </c>
      <c r="C14" s="89">
        <f>'PLANILHA PRINCIPAL'!K25</f>
        <v>15253.9787796</v>
      </c>
      <c r="D14" s="90">
        <v>1</v>
      </c>
      <c r="E14" s="89">
        <f t="shared" si="0"/>
        <v>15253.9787796</v>
      </c>
      <c r="F14" s="90">
        <v>0</v>
      </c>
      <c r="G14" s="89">
        <f t="shared" si="1"/>
        <v>0</v>
      </c>
    </row>
    <row r="15" spans="1:13" ht="30" x14ac:dyDescent="0.2">
      <c r="A15" s="91" t="s">
        <v>52</v>
      </c>
      <c r="B15" s="92" t="s">
        <v>502</v>
      </c>
      <c r="C15" s="93">
        <f>'PLANILHA PRINCIPAL'!K27</f>
        <v>76930.415877840016</v>
      </c>
      <c r="D15" s="94">
        <v>0.8</v>
      </c>
      <c r="E15" s="93">
        <f t="shared" si="0"/>
        <v>61544.332702272019</v>
      </c>
      <c r="F15" s="94">
        <v>0.2</v>
      </c>
      <c r="G15" s="93">
        <f t="shared" si="1"/>
        <v>15386.083175568005</v>
      </c>
    </row>
    <row r="16" spans="1:13" ht="15" x14ac:dyDescent="0.2">
      <c r="A16" s="87" t="s">
        <v>58</v>
      </c>
      <c r="B16" s="88" t="s">
        <v>503</v>
      </c>
      <c r="C16" s="89">
        <f>'PLANILHA PRINCIPAL'!K30</f>
        <v>144455.11854472168</v>
      </c>
      <c r="D16" s="90">
        <v>0.7</v>
      </c>
      <c r="E16" s="89">
        <f t="shared" si="0"/>
        <v>101118.58298130517</v>
      </c>
      <c r="F16" s="90">
        <v>0.3</v>
      </c>
      <c r="G16" s="89">
        <f t="shared" si="1"/>
        <v>43336.535563416503</v>
      </c>
    </row>
    <row r="17" spans="1:7" ht="15" x14ac:dyDescent="0.2">
      <c r="A17" s="91" t="s">
        <v>75</v>
      </c>
      <c r="B17" s="92" t="s">
        <v>504</v>
      </c>
      <c r="C17" s="93">
        <f>'PLANILHA PRINCIPAL'!K37</f>
        <v>780580.8</v>
      </c>
      <c r="D17" s="94">
        <v>0.7</v>
      </c>
      <c r="E17" s="93">
        <f t="shared" si="0"/>
        <v>546406.56000000006</v>
      </c>
      <c r="F17" s="94">
        <v>0.3</v>
      </c>
      <c r="G17" s="93">
        <f t="shared" si="1"/>
        <v>234174.24000000002</v>
      </c>
    </row>
    <row r="18" spans="1:7" ht="15" x14ac:dyDescent="0.2">
      <c r="A18" s="87" t="s">
        <v>84</v>
      </c>
      <c r="B18" s="88" t="s">
        <v>505</v>
      </c>
      <c r="C18" s="89">
        <f>'PLANILHA PRINCIPAL'!K39</f>
        <v>237369.60000000001</v>
      </c>
      <c r="D18" s="90">
        <v>0.7</v>
      </c>
      <c r="E18" s="89">
        <f t="shared" si="0"/>
        <v>166158.72</v>
      </c>
      <c r="F18" s="90">
        <v>0.3</v>
      </c>
      <c r="G18" s="89">
        <f t="shared" si="1"/>
        <v>71210.880000000005</v>
      </c>
    </row>
    <row r="19" spans="1:7" ht="15" x14ac:dyDescent="0.2">
      <c r="A19" s="91" t="s">
        <v>87</v>
      </c>
      <c r="B19" s="92" t="s">
        <v>506</v>
      </c>
      <c r="C19" s="93">
        <f>'PLANILHA PRINCIPAL'!K41</f>
        <v>231663.6</v>
      </c>
      <c r="D19" s="94">
        <v>0.7</v>
      </c>
      <c r="E19" s="93">
        <f t="shared" si="0"/>
        <v>162164.51999999999</v>
      </c>
      <c r="F19" s="94">
        <v>0.3</v>
      </c>
      <c r="G19" s="93">
        <f t="shared" si="1"/>
        <v>69499.08</v>
      </c>
    </row>
    <row r="20" spans="1:7" ht="15" x14ac:dyDescent="0.2">
      <c r="A20" s="87" t="s">
        <v>88</v>
      </c>
      <c r="B20" s="88" t="s">
        <v>507</v>
      </c>
      <c r="C20" s="89">
        <f>'PLANILHA PRINCIPAL'!K43</f>
        <v>149497.20000000001</v>
      </c>
      <c r="D20" s="90">
        <v>0.5</v>
      </c>
      <c r="E20" s="89">
        <f t="shared" si="0"/>
        <v>74748.600000000006</v>
      </c>
      <c r="F20" s="90">
        <v>0.5</v>
      </c>
      <c r="G20" s="89">
        <f t="shared" si="1"/>
        <v>74748.600000000006</v>
      </c>
    </row>
    <row r="21" spans="1:7" ht="15" x14ac:dyDescent="0.2">
      <c r="A21" s="91" t="s">
        <v>94</v>
      </c>
      <c r="B21" s="92" t="s">
        <v>508</v>
      </c>
      <c r="C21" s="93">
        <f>'PLANILHA PRINCIPAL'!K45</f>
        <v>57196.331830865987</v>
      </c>
      <c r="D21" s="94">
        <v>0.4</v>
      </c>
      <c r="E21" s="93">
        <f t="shared" si="0"/>
        <v>22878.532732346397</v>
      </c>
      <c r="F21" s="94">
        <v>0.6</v>
      </c>
      <c r="G21" s="93">
        <f t="shared" si="1"/>
        <v>34317.799098519594</v>
      </c>
    </row>
    <row r="22" spans="1:7" ht="15" x14ac:dyDescent="0.2">
      <c r="A22" s="87" t="s">
        <v>236</v>
      </c>
      <c r="B22" s="88" t="s">
        <v>509</v>
      </c>
      <c r="C22" s="89">
        <f>'PLANILHA PRINCIPAL'!K96</f>
        <v>32670.774161700003</v>
      </c>
      <c r="D22" s="90">
        <v>0.5</v>
      </c>
      <c r="E22" s="89">
        <f t="shared" si="0"/>
        <v>16335.387080850001</v>
      </c>
      <c r="F22" s="90">
        <v>0.5</v>
      </c>
      <c r="G22" s="89">
        <f t="shared" si="1"/>
        <v>16335.387080850001</v>
      </c>
    </row>
    <row r="23" spans="1:7" ht="15" x14ac:dyDescent="0.2">
      <c r="A23" s="91" t="s">
        <v>417</v>
      </c>
      <c r="B23" s="92" t="s">
        <v>510</v>
      </c>
      <c r="C23" s="93">
        <f>'PLANILHA PRINCIPAL'!K156</f>
        <v>972.36891209999999</v>
      </c>
      <c r="D23" s="94">
        <v>0</v>
      </c>
      <c r="E23" s="93">
        <f t="shared" si="0"/>
        <v>0</v>
      </c>
      <c r="F23" s="94">
        <v>1</v>
      </c>
      <c r="G23" s="93">
        <f t="shared" si="1"/>
        <v>972.36891209999999</v>
      </c>
    </row>
    <row r="24" spans="1:7" ht="15" x14ac:dyDescent="0.2">
      <c r="A24" s="87" t="s">
        <v>418</v>
      </c>
      <c r="B24" s="88" t="s">
        <v>511</v>
      </c>
      <c r="C24" s="89">
        <f>'PLANILHA PRINCIPAL'!K159</f>
        <v>69933.310440000001</v>
      </c>
      <c r="D24" s="90">
        <v>0.5</v>
      </c>
      <c r="E24" s="89">
        <f t="shared" si="0"/>
        <v>34966.655220000001</v>
      </c>
      <c r="F24" s="90">
        <v>0.5</v>
      </c>
      <c r="G24" s="89">
        <f t="shared" si="1"/>
        <v>34966.655220000001</v>
      </c>
    </row>
    <row r="25" spans="1:7" ht="15" x14ac:dyDescent="0.2">
      <c r="A25" s="91" t="s">
        <v>434</v>
      </c>
      <c r="B25" s="92" t="s">
        <v>512</v>
      </c>
      <c r="C25" s="93">
        <f>'PLANILHA PRINCIPAL'!K162</f>
        <v>31852.5</v>
      </c>
      <c r="D25" s="94">
        <v>0</v>
      </c>
      <c r="E25" s="93">
        <f t="shared" si="0"/>
        <v>0</v>
      </c>
      <c r="F25" s="94">
        <v>1</v>
      </c>
      <c r="G25" s="93">
        <f t="shared" si="1"/>
        <v>31852.5</v>
      </c>
    </row>
    <row r="26" spans="1:7" ht="15" x14ac:dyDescent="0.2">
      <c r="A26" s="87" t="s">
        <v>437</v>
      </c>
      <c r="B26" s="88" t="s">
        <v>513</v>
      </c>
      <c r="C26" s="89">
        <f>'PLANILHA PRINCIPAL'!K164</f>
        <v>4503.7925752103993</v>
      </c>
      <c r="D26" s="90">
        <v>0</v>
      </c>
      <c r="E26" s="89">
        <f t="shared" si="0"/>
        <v>0</v>
      </c>
      <c r="F26" s="90">
        <v>1</v>
      </c>
      <c r="G26" s="89">
        <f t="shared" si="1"/>
        <v>4503.7925752103993</v>
      </c>
    </row>
    <row r="27" spans="1:7" ht="15" x14ac:dyDescent="0.2">
      <c r="A27" s="91" t="s">
        <v>439</v>
      </c>
      <c r="B27" s="92" t="s">
        <v>514</v>
      </c>
      <c r="C27" s="93">
        <f>'PLANILHA PRINCIPAL'!K166</f>
        <v>7256.3506419600008</v>
      </c>
      <c r="D27" s="94">
        <v>0</v>
      </c>
      <c r="E27" s="93">
        <f t="shared" si="0"/>
        <v>0</v>
      </c>
      <c r="F27" s="94">
        <v>1</v>
      </c>
      <c r="G27" s="93">
        <f t="shared" si="1"/>
        <v>7256.3506419600008</v>
      </c>
    </row>
    <row r="28" spans="1:7" ht="15" x14ac:dyDescent="0.2">
      <c r="A28" s="87" t="s">
        <v>446</v>
      </c>
      <c r="B28" s="88" t="s">
        <v>515</v>
      </c>
      <c r="C28" s="89">
        <f>'PLANILHA PRINCIPAL'!K168</f>
        <v>9445.6557834600007</v>
      </c>
      <c r="D28" s="90">
        <v>0</v>
      </c>
      <c r="E28" s="89">
        <f t="shared" si="0"/>
        <v>0</v>
      </c>
      <c r="F28" s="90">
        <v>1</v>
      </c>
      <c r="G28" s="89">
        <f t="shared" si="1"/>
        <v>9445.6557834600007</v>
      </c>
    </row>
    <row r="29" spans="1:7" ht="15" x14ac:dyDescent="0.2">
      <c r="A29" s="91" t="s">
        <v>451</v>
      </c>
      <c r="B29" s="92" t="s">
        <v>516</v>
      </c>
      <c r="C29" s="93">
        <f>'PLANILHA PRINCIPAL'!K173</f>
        <v>68302.103653440005</v>
      </c>
      <c r="D29" s="94">
        <v>0.7</v>
      </c>
      <c r="E29" s="93">
        <f t="shared" si="0"/>
        <v>47811.472557408</v>
      </c>
      <c r="F29" s="94">
        <v>0.3</v>
      </c>
      <c r="G29" s="93">
        <f t="shared" si="1"/>
        <v>20490.631096032001</v>
      </c>
    </row>
    <row r="30" spans="1:7" ht="15" x14ac:dyDescent="0.2">
      <c r="A30" s="87" t="s">
        <v>457</v>
      </c>
      <c r="B30" s="88" t="s">
        <v>517</v>
      </c>
      <c r="C30" s="89">
        <f>'PLANILHA PRINCIPAL'!K176</f>
        <v>19083.438966779999</v>
      </c>
      <c r="D30" s="90">
        <v>0.5</v>
      </c>
      <c r="E30" s="89">
        <f t="shared" si="0"/>
        <v>9541.7194833899994</v>
      </c>
      <c r="F30" s="90">
        <v>0.5</v>
      </c>
      <c r="G30" s="89">
        <f t="shared" si="1"/>
        <v>9541.7194833899994</v>
      </c>
    </row>
    <row r="31" spans="1:7" ht="15.75" thickBot="1" x14ac:dyDescent="0.25">
      <c r="A31" s="95" t="s">
        <v>461</v>
      </c>
      <c r="B31" s="96" t="s">
        <v>748</v>
      </c>
      <c r="C31" s="97">
        <f>'PLANILHA PRINCIPAL'!K178</f>
        <v>223413.86520000003</v>
      </c>
      <c r="D31" s="98">
        <v>0</v>
      </c>
      <c r="E31" s="97">
        <f t="shared" ref="E31" si="2">C31*D31</f>
        <v>0</v>
      </c>
      <c r="F31" s="98">
        <v>1</v>
      </c>
      <c r="G31" s="97">
        <f t="shared" ref="G31" si="3">C31*F31</f>
        <v>223413.86520000003</v>
      </c>
    </row>
    <row r="32" spans="1:7" ht="15.75" thickBot="1" x14ac:dyDescent="0.25">
      <c r="A32" s="95" t="s">
        <v>531</v>
      </c>
      <c r="B32" s="96" t="str">
        <f>'PLANILHA PRINCIPAL'!E191</f>
        <v>BRISES E PILARES DE SUSTENTAÇÃO</v>
      </c>
      <c r="C32" s="97">
        <f>'PLANILHA PRINCIPAL'!K191</f>
        <v>83712.704825836496</v>
      </c>
      <c r="D32" s="98">
        <v>0</v>
      </c>
      <c r="E32" s="97">
        <f t="shared" si="0"/>
        <v>0</v>
      </c>
      <c r="F32" s="98">
        <v>1</v>
      </c>
      <c r="G32" s="97">
        <f t="shared" si="1"/>
        <v>83712.704825836496</v>
      </c>
    </row>
    <row r="33" spans="1:11" ht="15.75" thickBot="1" x14ac:dyDescent="0.3">
      <c r="A33" s="99"/>
      <c r="B33" s="100" t="s">
        <v>518</v>
      </c>
      <c r="C33" s="101">
        <f>SUM(C11:C32)</f>
        <v>2271088.579812475</v>
      </c>
      <c r="D33" s="102">
        <f>E33/C33</f>
        <v>0.56621469659378554</v>
      </c>
      <c r="E33" s="101">
        <f>SUM(E11:E32)</f>
        <v>1285923.7311561317</v>
      </c>
      <c r="F33" s="102">
        <f>G33/C33</f>
        <v>0.43378530340621435</v>
      </c>
      <c r="G33" s="101">
        <f>SUM(G11:G32)</f>
        <v>985164.84865634295</v>
      </c>
      <c r="K33" s="107"/>
    </row>
    <row r="35" spans="1:11" x14ac:dyDescent="0.2">
      <c r="E35" s="107"/>
    </row>
    <row r="36" spans="1:11" x14ac:dyDescent="0.2">
      <c r="G36" s="107"/>
    </row>
    <row r="37" spans="1:11" x14ac:dyDescent="0.2">
      <c r="C37" s="105" t="s">
        <v>520</v>
      </c>
    </row>
    <row r="38" spans="1:11" x14ac:dyDescent="0.2">
      <c r="C38" s="103" t="s">
        <v>519</v>
      </c>
      <c r="D38" s="104"/>
    </row>
  </sheetData>
  <mergeCells count="6">
    <mergeCell ref="A4:G4"/>
    <mergeCell ref="A1:G2"/>
    <mergeCell ref="A3:G3"/>
    <mergeCell ref="A8:G8"/>
    <mergeCell ref="E6:G6"/>
    <mergeCell ref="A6:C6"/>
  </mergeCells>
  <conditionalFormatting sqref="D11:D14">
    <cfRule type="dataBar" priority="5">
      <dataBar>
        <cfvo type="min"/>
        <cfvo type="max"/>
        <color rgb="FF008AEF"/>
      </dataBar>
      <extLst>
        <ext xmlns:x14="http://schemas.microsoft.com/office/spreadsheetml/2009/9/main" uri="{B025F937-C7B1-47D3-B67F-A62EFF666E3E}">
          <x14:id>{CB7F8257-29F6-4F2D-9270-C349C56F9BF6}</x14:id>
        </ext>
      </extLst>
    </cfRule>
  </conditionalFormatting>
  <conditionalFormatting sqref="D15:D22">
    <cfRule type="dataBar" priority="4">
      <dataBar>
        <cfvo type="min"/>
        <cfvo type="max"/>
        <color rgb="FF008AEF"/>
      </dataBar>
      <extLst>
        <ext xmlns:x14="http://schemas.microsoft.com/office/spreadsheetml/2009/9/main" uri="{B025F937-C7B1-47D3-B67F-A62EFF666E3E}">
          <x14:id>{E4BC3DD6-1FE6-41E0-9395-06186CF4D01C}</x14:id>
        </ext>
      </extLst>
    </cfRule>
  </conditionalFormatting>
  <conditionalFormatting sqref="D23:D32">
    <cfRule type="dataBar" priority="3">
      <dataBar>
        <cfvo type="min"/>
        <cfvo type="max"/>
        <color rgb="FF008AEF"/>
      </dataBar>
      <extLst>
        <ext xmlns:x14="http://schemas.microsoft.com/office/spreadsheetml/2009/9/main" uri="{B025F937-C7B1-47D3-B67F-A62EFF666E3E}">
          <x14:id>{C6BC49BD-651B-43B2-B8A6-C52551B39F3D}</x14:id>
        </ext>
      </extLst>
    </cfRule>
  </conditionalFormatting>
  <conditionalFormatting sqref="D11:D32">
    <cfRule type="dataBar" priority="2">
      <dataBar>
        <cfvo type="min"/>
        <cfvo type="max"/>
        <color rgb="FF008AEF"/>
      </dataBar>
      <extLst>
        <ext xmlns:x14="http://schemas.microsoft.com/office/spreadsheetml/2009/9/main" uri="{B025F937-C7B1-47D3-B67F-A62EFF666E3E}">
          <x14:id>{C7DE0FCF-B4F6-41EC-9F28-32920336A828}</x14:id>
        </ext>
      </extLst>
    </cfRule>
  </conditionalFormatting>
  <conditionalFormatting sqref="F11:F32">
    <cfRule type="dataBar" priority="1">
      <dataBar>
        <cfvo type="min"/>
        <cfvo type="max"/>
        <color rgb="FF008AEF"/>
      </dataBar>
      <extLst>
        <ext xmlns:x14="http://schemas.microsoft.com/office/spreadsheetml/2009/9/main" uri="{B025F937-C7B1-47D3-B67F-A62EFF666E3E}">
          <x14:id>{FE02E51E-D444-4D78-A234-237A44F7ADF3}</x14:id>
        </ext>
      </extLst>
    </cfRule>
  </conditionalFormatting>
  <pageMargins left="0.25" right="0.25" top="0.75" bottom="0.75" header="0.3" footer="0.3"/>
  <extLst>
    <ext xmlns:x14="http://schemas.microsoft.com/office/spreadsheetml/2009/9/main" uri="{78C0D931-6437-407d-A8EE-F0AAD7539E65}">
      <x14:conditionalFormattings>
        <x14:conditionalFormatting xmlns:xm="http://schemas.microsoft.com/office/excel/2006/main">
          <x14:cfRule type="dataBar" id="{CB7F8257-29F6-4F2D-9270-C349C56F9BF6}">
            <x14:dataBar minLength="0" maxLength="100" gradient="0">
              <x14:cfvo type="autoMin"/>
              <x14:cfvo type="autoMax"/>
              <x14:negativeFillColor rgb="FFFF0000"/>
              <x14:axisColor rgb="FF000000"/>
            </x14:dataBar>
          </x14:cfRule>
          <xm:sqref>D11:D14</xm:sqref>
        </x14:conditionalFormatting>
        <x14:conditionalFormatting xmlns:xm="http://schemas.microsoft.com/office/excel/2006/main">
          <x14:cfRule type="dataBar" id="{E4BC3DD6-1FE6-41E0-9395-06186CF4D01C}">
            <x14:dataBar minLength="0" maxLength="100" border="1" negativeBarBorderColorSameAsPositive="0">
              <x14:cfvo type="autoMin"/>
              <x14:cfvo type="autoMax"/>
              <x14:borderColor rgb="FF008AEF"/>
              <x14:negativeFillColor rgb="FFFF0000"/>
              <x14:negativeBorderColor rgb="FFFF0000"/>
              <x14:axisColor rgb="FF000000"/>
            </x14:dataBar>
          </x14:cfRule>
          <xm:sqref>D15:D22</xm:sqref>
        </x14:conditionalFormatting>
        <x14:conditionalFormatting xmlns:xm="http://schemas.microsoft.com/office/excel/2006/main">
          <x14:cfRule type="dataBar" id="{C6BC49BD-651B-43B2-B8A6-C52551B39F3D}">
            <x14:dataBar minLength="0" maxLength="100" border="1" negativeBarBorderColorSameAsPositive="0">
              <x14:cfvo type="autoMin"/>
              <x14:cfvo type="autoMax"/>
              <x14:borderColor rgb="FF008AEF"/>
              <x14:negativeFillColor rgb="FFFF0000"/>
              <x14:negativeBorderColor rgb="FFFF0000"/>
              <x14:axisColor rgb="FF000000"/>
            </x14:dataBar>
          </x14:cfRule>
          <xm:sqref>D23:D32</xm:sqref>
        </x14:conditionalFormatting>
        <x14:conditionalFormatting xmlns:xm="http://schemas.microsoft.com/office/excel/2006/main">
          <x14:cfRule type="dataBar" id="{C7DE0FCF-B4F6-41EC-9F28-32920336A828}">
            <x14:dataBar minLength="0" maxLength="100" border="1" negativeBarBorderColorSameAsPositive="0">
              <x14:cfvo type="autoMin"/>
              <x14:cfvo type="autoMax"/>
              <x14:borderColor rgb="FF008AEF"/>
              <x14:negativeFillColor rgb="FFFF0000"/>
              <x14:negativeBorderColor rgb="FFFF0000"/>
              <x14:axisColor rgb="FF000000"/>
            </x14:dataBar>
          </x14:cfRule>
          <xm:sqref>D11:D32</xm:sqref>
        </x14:conditionalFormatting>
        <x14:conditionalFormatting xmlns:xm="http://schemas.microsoft.com/office/excel/2006/main">
          <x14:cfRule type="dataBar" id="{FE02E51E-D444-4D78-A234-237A44F7ADF3}">
            <x14:dataBar minLength="0" maxLength="100" border="1" negativeBarBorderColorSameAsPositive="0">
              <x14:cfvo type="autoMin"/>
              <x14:cfvo type="autoMax"/>
              <x14:borderColor rgb="FF008AEF"/>
              <x14:negativeFillColor rgb="FFFF0000"/>
              <x14:negativeBorderColor rgb="FFFF0000"/>
              <x14:axisColor rgb="FF000000"/>
            </x14:dataBar>
          </x14:cfRule>
          <xm:sqref>F11:F32</xm:sqref>
        </x14:conditionalFormatting>
      </x14:conditionalFormatting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9"/>
  <sheetViews>
    <sheetView topLeftCell="C1" workbookViewId="0">
      <selection activeCell="H2" sqref="H2"/>
    </sheetView>
  </sheetViews>
  <sheetFormatPr defaultColWidth="10.1640625" defaultRowHeight="12.75" x14ac:dyDescent="0.2"/>
  <cols>
    <col min="1" max="1" width="14" style="76" customWidth="1"/>
    <col min="2" max="2" width="93.33203125" style="76" customWidth="1"/>
    <col min="3" max="3" width="7" style="76" customWidth="1"/>
    <col min="4" max="4" width="15.1640625" style="76" customWidth="1"/>
    <col min="5" max="6" width="18.6640625" style="76" customWidth="1"/>
    <col min="7" max="7" width="34.1640625" style="76" customWidth="1"/>
    <col min="8" max="8" width="15" style="76" customWidth="1"/>
    <col min="9" max="16384" width="10.1640625" style="76"/>
  </cols>
  <sheetData>
    <row r="1" spans="1:7" ht="15.75" x14ac:dyDescent="0.25">
      <c r="A1" s="120" t="s">
        <v>634</v>
      </c>
    </row>
    <row r="2" spans="1:7" x14ac:dyDescent="0.2">
      <c r="A2" s="121" t="s">
        <v>635</v>
      </c>
    </row>
    <row r="3" spans="1:7" x14ac:dyDescent="0.2">
      <c r="A3" s="122" t="s">
        <v>561</v>
      </c>
      <c r="B3" s="123" t="s">
        <v>583</v>
      </c>
      <c r="C3" s="121" t="s">
        <v>584</v>
      </c>
    </row>
    <row r="5" spans="1:7" x14ac:dyDescent="0.2">
      <c r="A5" s="122" t="s">
        <v>585</v>
      </c>
    </row>
    <row r="6" spans="1:7" ht="25.5" x14ac:dyDescent="0.2">
      <c r="A6" s="124" t="s">
        <v>228</v>
      </c>
      <c r="B6" s="124" t="s">
        <v>229</v>
      </c>
      <c r="C6" s="124" t="s">
        <v>562</v>
      </c>
      <c r="D6" s="124" t="s">
        <v>563</v>
      </c>
      <c r="E6" s="124" t="s">
        <v>564</v>
      </c>
      <c r="F6" s="124" t="s">
        <v>586</v>
      </c>
    </row>
    <row r="7" spans="1:7" x14ac:dyDescent="0.2">
      <c r="A7" s="125" t="s">
        <v>565</v>
      </c>
      <c r="B7" s="125" t="s">
        <v>566</v>
      </c>
      <c r="C7" s="125" t="s">
        <v>567</v>
      </c>
      <c r="D7" s="126">
        <v>30</v>
      </c>
      <c r="E7" s="126">
        <v>28.26</v>
      </c>
      <c r="F7" s="127">
        <f>IF($B$3="COM",E7,D7)</f>
        <v>28.26</v>
      </c>
    </row>
    <row r="8" spans="1:7" x14ac:dyDescent="0.2">
      <c r="A8" s="125" t="s">
        <v>568</v>
      </c>
      <c r="B8" s="125" t="s">
        <v>569</v>
      </c>
      <c r="C8" s="125" t="s">
        <v>567</v>
      </c>
      <c r="D8" s="126">
        <v>24.74</v>
      </c>
      <c r="E8" s="126">
        <v>23.4</v>
      </c>
      <c r="F8" s="127">
        <f>IF($B$3="COM",E8,D8)</f>
        <v>23.4</v>
      </c>
    </row>
    <row r="9" spans="1:7" x14ac:dyDescent="0.2">
      <c r="A9" s="125" t="s">
        <v>587</v>
      </c>
      <c r="B9" s="125" t="s">
        <v>588</v>
      </c>
      <c r="C9" s="125" t="s">
        <v>39</v>
      </c>
      <c r="D9" s="126">
        <v>801.37</v>
      </c>
      <c r="E9" s="126">
        <v>785.48</v>
      </c>
      <c r="F9" s="127">
        <f>IF($B$3="COM",E9,D9)</f>
        <v>785.48</v>
      </c>
    </row>
    <row r="11" spans="1:7" ht="13.5" thickBot="1" x14ac:dyDescent="0.25"/>
    <row r="12" spans="1:7" ht="13.5" thickBot="1" x14ac:dyDescent="0.25">
      <c r="A12" s="159" t="s">
        <v>570</v>
      </c>
      <c r="B12" s="122"/>
    </row>
    <row r="13" spans="1:7" ht="13.5" thickBot="1" x14ac:dyDescent="0.25">
      <c r="A13" s="139" t="s">
        <v>228</v>
      </c>
      <c r="B13" s="140" t="s">
        <v>571</v>
      </c>
      <c r="C13" s="140" t="s">
        <v>562</v>
      </c>
      <c r="D13" s="140" t="s">
        <v>572</v>
      </c>
      <c r="E13" s="140" t="s">
        <v>573</v>
      </c>
      <c r="F13" s="140" t="s">
        <v>574</v>
      </c>
      <c r="G13" s="141" t="s">
        <v>629</v>
      </c>
    </row>
    <row r="14" spans="1:7" ht="25.5" x14ac:dyDescent="0.2">
      <c r="A14" s="143" t="s">
        <v>575</v>
      </c>
      <c r="B14" s="134" t="s">
        <v>576</v>
      </c>
      <c r="C14" s="135" t="s">
        <v>577</v>
      </c>
      <c r="D14" s="136">
        <v>1</v>
      </c>
      <c r="E14" s="137">
        <v>26.5</v>
      </c>
      <c r="F14" s="138">
        <f>IF(AND(ISNUMBER(D14),ISNUMBER(E14)),D14*E14,0)</f>
        <v>26.5</v>
      </c>
      <c r="G14" s="145" t="s">
        <v>636</v>
      </c>
    </row>
    <row r="15" spans="1:7" x14ac:dyDescent="0.2">
      <c r="A15" s="129" t="s">
        <v>565</v>
      </c>
      <c r="B15" s="129" t="s">
        <v>566</v>
      </c>
      <c r="C15" s="129" t="s">
        <v>567</v>
      </c>
      <c r="D15" s="132">
        <v>0.95</v>
      </c>
      <c r="E15" s="131">
        <f>$F$7</f>
        <v>28.26</v>
      </c>
      <c r="F15" s="131">
        <f>IF(AND(ISNUMBER(D15),ISNUMBER(E15)),D15*E15,0)</f>
        <v>26.847000000000001</v>
      </c>
      <c r="G15" s="142" t="s">
        <v>630</v>
      </c>
    </row>
    <row r="16" spans="1:7" x14ac:dyDescent="0.2">
      <c r="A16" s="129" t="s">
        <v>568</v>
      </c>
      <c r="B16" s="129" t="s">
        <v>569</v>
      </c>
      <c r="C16" s="129" t="s">
        <v>567</v>
      </c>
      <c r="D16" s="132">
        <v>0.95</v>
      </c>
      <c r="E16" s="131">
        <f>$F$8</f>
        <v>23.4</v>
      </c>
      <c r="F16" s="131">
        <f>IF(AND(ISNUMBER(D16),ISNUMBER(E16)),D16*E16,0)</f>
        <v>22.229999999999997</v>
      </c>
      <c r="G16" s="142" t="s">
        <v>630</v>
      </c>
    </row>
    <row r="17" spans="1:7" x14ac:dyDescent="0.2">
      <c r="A17" s="129" t="s">
        <v>587</v>
      </c>
      <c r="B17" s="129" t="s">
        <v>589</v>
      </c>
      <c r="C17" s="129" t="s">
        <v>39</v>
      </c>
      <c r="D17" s="132">
        <v>0.04</v>
      </c>
      <c r="E17" s="131">
        <f>$F$9</f>
        <v>785.48</v>
      </c>
      <c r="F17" s="131">
        <f>IF(AND(ISNUMBER(D17),ISNUMBER(E17)),D17*E17,0)</f>
        <v>31.4192</v>
      </c>
      <c r="G17" s="142" t="s">
        <v>630</v>
      </c>
    </row>
    <row r="18" spans="1:7" x14ac:dyDescent="0.2">
      <c r="A18" s="129"/>
      <c r="B18" s="129"/>
      <c r="C18" s="129"/>
      <c r="D18" s="130"/>
      <c r="E18" s="133" t="s">
        <v>578</v>
      </c>
      <c r="F18" s="133">
        <f>SUM(F14:F17)</f>
        <v>106.9962</v>
      </c>
      <c r="G18" s="128"/>
    </row>
    <row r="19" spans="1:7" ht="13.5" thickBot="1" x14ac:dyDescent="0.25"/>
    <row r="20" spans="1:7" ht="13.5" thickBot="1" x14ac:dyDescent="0.25">
      <c r="A20" s="159" t="s">
        <v>579</v>
      </c>
      <c r="B20" s="122"/>
    </row>
    <row r="21" spans="1:7" ht="13.5" thickBot="1" x14ac:dyDescent="0.25">
      <c r="A21" s="139" t="s">
        <v>228</v>
      </c>
      <c r="B21" s="140" t="s">
        <v>571</v>
      </c>
      <c r="C21" s="140" t="s">
        <v>562</v>
      </c>
      <c r="D21" s="140" t="s">
        <v>572</v>
      </c>
      <c r="E21" s="140" t="s">
        <v>573</v>
      </c>
      <c r="F21" s="140" t="s">
        <v>574</v>
      </c>
      <c r="G21" s="141" t="s">
        <v>629</v>
      </c>
    </row>
    <row r="22" spans="1:7" ht="25.5" x14ac:dyDescent="0.2">
      <c r="A22" s="143" t="s">
        <v>575</v>
      </c>
      <c r="B22" s="144" t="s">
        <v>580</v>
      </c>
      <c r="C22" s="135" t="s">
        <v>577</v>
      </c>
      <c r="D22" s="136">
        <v>1</v>
      </c>
      <c r="E22" s="137">
        <v>57.42</v>
      </c>
      <c r="F22" s="138">
        <f>IF(AND(ISNUMBER(D22),ISNUMBER(E22)),D22*E22,0)</f>
        <v>57.42</v>
      </c>
      <c r="G22" s="145" t="s">
        <v>636</v>
      </c>
    </row>
    <row r="23" spans="1:7" x14ac:dyDescent="0.2">
      <c r="A23" s="129" t="s">
        <v>565</v>
      </c>
      <c r="B23" s="129" t="s">
        <v>566</v>
      </c>
      <c r="C23" s="129" t="s">
        <v>567</v>
      </c>
      <c r="D23" s="132">
        <v>0.95</v>
      </c>
      <c r="E23" s="131">
        <f>$F$7</f>
        <v>28.26</v>
      </c>
      <c r="F23" s="131">
        <f>IF(AND(ISNUMBER(D23),ISNUMBER(E23)),D23*E23,0)</f>
        <v>26.847000000000001</v>
      </c>
      <c r="G23" s="142" t="s">
        <v>630</v>
      </c>
    </row>
    <row r="24" spans="1:7" x14ac:dyDescent="0.2">
      <c r="A24" s="129" t="s">
        <v>568</v>
      </c>
      <c r="B24" s="129" t="s">
        <v>569</v>
      </c>
      <c r="C24" s="129" t="s">
        <v>567</v>
      </c>
      <c r="D24" s="132">
        <v>0.95</v>
      </c>
      <c r="E24" s="131">
        <f>$F$8</f>
        <v>23.4</v>
      </c>
      <c r="F24" s="131">
        <f>IF(AND(ISNUMBER(D24),ISNUMBER(E24)),D24*E24,0)</f>
        <v>22.229999999999997</v>
      </c>
      <c r="G24" s="142" t="s">
        <v>630</v>
      </c>
    </row>
    <row r="25" spans="1:7" x14ac:dyDescent="0.2">
      <c r="A25" s="129" t="s">
        <v>587</v>
      </c>
      <c r="B25" s="129" t="s">
        <v>589</v>
      </c>
      <c r="C25" s="129" t="s">
        <v>39</v>
      </c>
      <c r="D25" s="132">
        <f>0.31*0.31</f>
        <v>9.6100000000000005E-2</v>
      </c>
      <c r="E25" s="131">
        <f>$F$9</f>
        <v>785.48</v>
      </c>
      <c r="F25" s="131">
        <f>IF(AND(ISNUMBER(D25),ISNUMBER(E25)),D25*E25,0)</f>
        <v>75.484628000000001</v>
      </c>
      <c r="G25" s="142" t="s">
        <v>630</v>
      </c>
    </row>
    <row r="26" spans="1:7" x14ac:dyDescent="0.2">
      <c r="A26" s="129"/>
      <c r="B26" s="129"/>
      <c r="C26" s="129"/>
      <c r="D26" s="130"/>
      <c r="E26" s="133" t="s">
        <v>578</v>
      </c>
      <c r="F26" s="133">
        <f>SUM(F22:F25)</f>
        <v>181.981628</v>
      </c>
      <c r="G26" s="128"/>
    </row>
    <row r="27" spans="1:7" ht="13.5" thickBot="1" x14ac:dyDescent="0.25"/>
    <row r="28" spans="1:7" ht="13.5" thickBot="1" x14ac:dyDescent="0.25">
      <c r="A28" s="158" t="s">
        <v>581</v>
      </c>
      <c r="B28" s="122"/>
    </row>
    <row r="29" spans="1:7" ht="13.5" thickBot="1" x14ac:dyDescent="0.25">
      <c r="A29" s="139" t="s">
        <v>228</v>
      </c>
      <c r="B29" s="140" t="s">
        <v>571</v>
      </c>
      <c r="C29" s="140" t="s">
        <v>562</v>
      </c>
      <c r="D29" s="140" t="s">
        <v>572</v>
      </c>
      <c r="E29" s="140" t="s">
        <v>573</v>
      </c>
      <c r="F29" s="140" t="s">
        <v>574</v>
      </c>
      <c r="G29" s="141" t="s">
        <v>629</v>
      </c>
    </row>
    <row r="30" spans="1:7" ht="25.5" x14ac:dyDescent="0.2">
      <c r="A30" s="143" t="s">
        <v>575</v>
      </c>
      <c r="B30" s="144" t="s">
        <v>582</v>
      </c>
      <c r="C30" s="135" t="s">
        <v>577</v>
      </c>
      <c r="D30" s="136">
        <v>1</v>
      </c>
      <c r="E30" s="137">
        <v>72.91</v>
      </c>
      <c r="F30" s="138">
        <f>IF(AND(ISNUMBER(D30),ISNUMBER(E30)),D30*E30,0)</f>
        <v>72.91</v>
      </c>
      <c r="G30" s="145" t="s">
        <v>636</v>
      </c>
    </row>
    <row r="31" spans="1:7" x14ac:dyDescent="0.2">
      <c r="A31" s="129" t="s">
        <v>565</v>
      </c>
      <c r="B31" s="129" t="s">
        <v>566</v>
      </c>
      <c r="C31" s="129" t="s">
        <v>567</v>
      </c>
      <c r="D31" s="132">
        <v>0.95</v>
      </c>
      <c r="E31" s="131">
        <f>$F$7</f>
        <v>28.26</v>
      </c>
      <c r="F31" s="131">
        <f>IF(AND(ISNUMBER(D31),ISNUMBER(E31)),D31*E31,0)</f>
        <v>26.847000000000001</v>
      </c>
      <c r="G31" s="142" t="s">
        <v>630</v>
      </c>
    </row>
    <row r="32" spans="1:7" x14ac:dyDescent="0.2">
      <c r="A32" s="129" t="s">
        <v>568</v>
      </c>
      <c r="B32" s="129" t="s">
        <v>569</v>
      </c>
      <c r="C32" s="129" t="s">
        <v>567</v>
      </c>
      <c r="D32" s="132">
        <v>0.95</v>
      </c>
      <c r="E32" s="131">
        <f>$F$8</f>
        <v>23.4</v>
      </c>
      <c r="F32" s="131">
        <f>IF(AND(ISNUMBER(D32),ISNUMBER(E32)),D32*E32,0)</f>
        <v>22.229999999999997</v>
      </c>
      <c r="G32" s="142" t="s">
        <v>630</v>
      </c>
    </row>
    <row r="33" spans="1:7" x14ac:dyDescent="0.2">
      <c r="A33" s="129" t="s">
        <v>587</v>
      </c>
      <c r="B33" s="129" t="s">
        <v>589</v>
      </c>
      <c r="C33" s="129" t="s">
        <v>39</v>
      </c>
      <c r="D33" s="132">
        <f>0.41*0.41</f>
        <v>0.16809999999999997</v>
      </c>
      <c r="E33" s="131">
        <f>$F$9</f>
        <v>785.48</v>
      </c>
      <c r="F33" s="131">
        <f>IF(AND(ISNUMBER(D33),ISNUMBER(E33)),D33*E33,0)</f>
        <v>132.03918799999997</v>
      </c>
      <c r="G33" s="142" t="s">
        <v>630</v>
      </c>
    </row>
    <row r="34" spans="1:7" x14ac:dyDescent="0.2">
      <c r="A34" s="129"/>
      <c r="B34" s="129"/>
      <c r="C34" s="129"/>
      <c r="D34" s="130"/>
      <c r="E34" s="133" t="s">
        <v>578</v>
      </c>
      <c r="F34" s="133">
        <f>SUM(F30:F33)</f>
        <v>254.02618799999996</v>
      </c>
      <c r="G34" s="128"/>
    </row>
    <row r="35" spans="1:7" ht="13.5" thickBot="1" x14ac:dyDescent="0.25"/>
    <row r="36" spans="1:7" ht="13.5" thickBot="1" x14ac:dyDescent="0.25">
      <c r="A36" s="158" t="s">
        <v>639</v>
      </c>
    </row>
    <row r="37" spans="1:7" ht="13.5" thickBot="1" x14ac:dyDescent="0.25">
      <c r="A37" s="146" t="s">
        <v>228</v>
      </c>
      <c r="B37" s="147" t="s">
        <v>571</v>
      </c>
      <c r="C37" s="147" t="s">
        <v>562</v>
      </c>
      <c r="D37" s="147" t="s">
        <v>572</v>
      </c>
      <c r="E37" s="147" t="s">
        <v>573</v>
      </c>
      <c r="F37" s="147" t="s">
        <v>574</v>
      </c>
      <c r="G37" s="141" t="s">
        <v>629</v>
      </c>
    </row>
    <row r="38" spans="1:7" ht="25.5" x14ac:dyDescent="0.2">
      <c r="A38" s="153" t="s">
        <v>575</v>
      </c>
      <c r="B38" s="154" t="s">
        <v>638</v>
      </c>
      <c r="C38" s="154" t="s">
        <v>577</v>
      </c>
      <c r="D38" s="155">
        <v>1</v>
      </c>
      <c r="E38" s="156">
        <v>1310.1400000000001</v>
      </c>
      <c r="F38" s="157">
        <f>IF(ISNUMBER(E38),D38*E38,0)</f>
        <v>1310.1400000000001</v>
      </c>
      <c r="G38" s="154" t="s">
        <v>636</v>
      </c>
    </row>
    <row r="39" spans="1:7" x14ac:dyDescent="0.2">
      <c r="A39" s="148" t="s">
        <v>565</v>
      </c>
      <c r="B39" s="148" t="s">
        <v>566</v>
      </c>
      <c r="C39" s="148" t="s">
        <v>567</v>
      </c>
      <c r="D39" s="150">
        <v>24</v>
      </c>
      <c r="E39" s="149">
        <f>IF($B$3="COM",28.26,30)</f>
        <v>28.26</v>
      </c>
      <c r="F39" s="149">
        <f>IF(ISNUMBER(D39),D39*E39,0)</f>
        <v>678.24</v>
      </c>
      <c r="G39" s="148" t="s">
        <v>630</v>
      </c>
    </row>
    <row r="40" spans="1:7" x14ac:dyDescent="0.2">
      <c r="A40" s="148" t="s">
        <v>568</v>
      </c>
      <c r="B40" s="148" t="s">
        <v>569</v>
      </c>
      <c r="C40" s="148" t="s">
        <v>567</v>
      </c>
      <c r="D40" s="150">
        <v>24</v>
      </c>
      <c r="E40" s="149">
        <f>IF($B$3="COM",23.4,24.74)</f>
        <v>23.4</v>
      </c>
      <c r="F40" s="149">
        <f>IF(ISNUMBER(D40),D40*E40,0)</f>
        <v>561.59999999999991</v>
      </c>
      <c r="G40" s="148" t="s">
        <v>630</v>
      </c>
    </row>
    <row r="41" spans="1:7" x14ac:dyDescent="0.2">
      <c r="A41" s="151"/>
      <c r="B41" s="151" t="s">
        <v>578</v>
      </c>
      <c r="C41" s="151"/>
      <c r="D41" s="151"/>
      <c r="E41" s="151"/>
      <c r="F41" s="152">
        <f>SUM(F38:F40)</f>
        <v>2549.98</v>
      </c>
      <c r="G41" s="151"/>
    </row>
    <row r="42" spans="1:7" ht="13.5" thickBot="1" x14ac:dyDescent="0.25"/>
    <row r="43" spans="1:7" ht="13.5" thickBot="1" x14ac:dyDescent="0.25">
      <c r="A43" s="158" t="s">
        <v>642</v>
      </c>
    </row>
    <row r="44" spans="1:7" ht="13.5" thickBot="1" x14ac:dyDescent="0.25">
      <c r="A44" s="146" t="s">
        <v>228</v>
      </c>
      <c r="B44" s="147" t="s">
        <v>571</v>
      </c>
      <c r="C44" s="147" t="s">
        <v>562</v>
      </c>
      <c r="D44" s="147" t="s">
        <v>572</v>
      </c>
      <c r="E44" s="147" t="s">
        <v>573</v>
      </c>
      <c r="F44" s="147" t="s">
        <v>574</v>
      </c>
      <c r="G44" s="141" t="s">
        <v>629</v>
      </c>
    </row>
    <row r="45" spans="1:7" ht="25.5" x14ac:dyDescent="0.2">
      <c r="A45" s="153" t="s">
        <v>575</v>
      </c>
      <c r="B45" s="154" t="s">
        <v>643</v>
      </c>
      <c r="C45" s="154" t="s">
        <v>577</v>
      </c>
      <c r="D45" s="160">
        <v>1</v>
      </c>
      <c r="E45" s="156">
        <v>60.85</v>
      </c>
      <c r="F45" s="157">
        <f>IF(ISNUMBER(E45),D45*E45,0)</f>
        <v>60.85</v>
      </c>
      <c r="G45" s="154" t="s">
        <v>636</v>
      </c>
    </row>
    <row r="46" spans="1:7" x14ac:dyDescent="0.2">
      <c r="A46" s="148" t="s">
        <v>565</v>
      </c>
      <c r="B46" s="148" t="s">
        <v>566</v>
      </c>
      <c r="C46" s="148" t="s">
        <v>567</v>
      </c>
      <c r="D46" s="161">
        <v>0.82</v>
      </c>
      <c r="E46" s="149">
        <f>IF($B$3="COM",28.26,30)</f>
        <v>28.26</v>
      </c>
      <c r="F46" s="149">
        <f>IF(ISNUMBER(D46),D46*E46,0)</f>
        <v>23.173200000000001</v>
      </c>
      <c r="G46" s="148" t="s">
        <v>630</v>
      </c>
    </row>
    <row r="47" spans="1:7" x14ac:dyDescent="0.2">
      <c r="A47" s="148" t="s">
        <v>568</v>
      </c>
      <c r="B47" s="148" t="s">
        <v>569</v>
      </c>
      <c r="C47" s="148" t="s">
        <v>567</v>
      </c>
      <c r="D47" s="161">
        <v>0.82</v>
      </c>
      <c r="E47" s="149">
        <f>IF($B$3="COM",23.4,24.74)</f>
        <v>23.4</v>
      </c>
      <c r="F47" s="149">
        <f>IF(ISNUMBER(D47),D47*E47,0)</f>
        <v>19.187999999999999</v>
      </c>
      <c r="G47" s="148" t="s">
        <v>630</v>
      </c>
    </row>
    <row r="48" spans="1:7" x14ac:dyDescent="0.2">
      <c r="A48" s="151"/>
      <c r="B48" s="151" t="s">
        <v>578</v>
      </c>
      <c r="C48" s="151"/>
      <c r="D48" s="151"/>
      <c r="E48" s="151"/>
      <c r="F48" s="152">
        <f>SUM(F45:F47)</f>
        <v>103.21120000000001</v>
      </c>
      <c r="G48" s="151"/>
    </row>
    <row r="49" spans="1:7" x14ac:dyDescent="0.2">
      <c r="A49" s="162"/>
      <c r="B49" s="162"/>
      <c r="C49" s="162"/>
      <c r="D49" s="162"/>
      <c r="E49" s="162"/>
      <c r="F49" s="162"/>
      <c r="G49" s="162"/>
    </row>
  </sheetData>
  <phoneticPr fontId="13" type="noConversion"/>
  <dataValidations count="1">
    <dataValidation type="list" sqref="B3" xr:uid="{00000000-0002-0000-0400-000000000000}">
      <formula1>"SEM,COM"</formula1>
      <formula2>0</formula2>
    </dataValidation>
  </dataValidations>
  <pageMargins left="0.511811024" right="0.511811024" top="0.78740157499999996" bottom="0.78740157499999996" header="0.31496062000000002" footer="0.3149606200000000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Planilha1</vt:lpstr>
      <vt:lpstr>PLANILHA PRINCIPAL</vt:lpstr>
      <vt:lpstr>fundação</vt:lpstr>
      <vt:lpstr>CRONOGRAMA</vt:lpstr>
      <vt:lpstr>1-COMP. CX. ELET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dc:creator>
  <cp:lastModifiedBy>Licitacao26</cp:lastModifiedBy>
  <cp:lastPrinted>2026-10-06T19:38:55Z</cp:lastPrinted>
  <dcterms:created xsi:type="dcterms:W3CDTF">2026-09-22T21:00:25Z</dcterms:created>
  <dcterms:modified xsi:type="dcterms:W3CDTF">2026-10-26T15:39:48Z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v10.0.20070.1</vt:lpwstr>
  </property>
  <property fmtid="{D5CDD505-2E9C-101B-9397-08002B2CF9AE}" pid="3" name="Created">
    <vt:filetime>2025-11-18T00:00:00Z</vt:filetime>
  </property>
  <property fmtid="{D5CDD505-2E9C-101B-9397-08002B2CF9AE}" pid="4" name="Creator">
    <vt:lpwstr>PDFCreator Free 6.1.0</vt:lpwstr>
  </property>
  <property fmtid="{D5CDD505-2E9C-101B-9397-08002B2CF9AE}" pid="5" name="LastSaved">
    <vt:filetime>2026-09-22T00:00:00Z</vt:filetime>
  </property>
  <property fmtid="{D5CDD505-2E9C-101B-9397-08002B2CF9AE}" pid="6" name="Producer">
    <vt:lpwstr>GPL Ghostscript 10.05.1</vt:lpwstr>
  </property>
</Properties>
</file>